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040" windowHeight="9190" firstSheet="1" activeTab="5"/>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benefits'!$A$1:$F$46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Travel!$A$1:$E$92</definedName>
  </definedNames>
  <calcPr calcId="145621"/>
</workbook>
</file>

<file path=xl/calcChain.xml><?xml version="1.0" encoding="utf-8"?>
<calcChain xmlns="http://schemas.openxmlformats.org/spreadsheetml/2006/main">
  <c r="D35" i="4" l="1"/>
  <c r="C25" i="3"/>
  <c r="C25" i="2"/>
  <c r="C67" i="1"/>
  <c r="C81" i="1"/>
  <c r="C38" i="1"/>
  <c r="B6" i="13" l="1"/>
  <c r="E59" i="13"/>
  <c r="C59" i="13"/>
  <c r="C37" i="4"/>
  <c r="C36" i="4"/>
  <c r="B59" i="13" l="1"/>
  <c r="B58" i="13"/>
  <c r="D58" i="13"/>
  <c r="B57" i="13"/>
  <c r="D57" i="13"/>
  <c r="D56" i="13"/>
  <c r="B56" i="13"/>
  <c r="D55" i="13"/>
  <c r="B55" i="13"/>
  <c r="D54" i="13"/>
  <c r="B54" i="13"/>
  <c r="B2" i="4"/>
  <c r="B3" i="4"/>
  <c r="B2" i="3"/>
  <c r="B3" i="3"/>
  <c r="B2" i="2"/>
  <c r="B3" i="2"/>
  <c r="B2" i="1"/>
  <c r="B3" i="1"/>
  <c r="F57" i="13" l="1"/>
  <c r="D25" i="2" s="1"/>
  <c r="F59" i="13"/>
  <c r="E35" i="4" s="1"/>
  <c r="F58" i="13"/>
  <c r="D25" i="3" s="1"/>
  <c r="F56" i="13"/>
  <c r="D81" i="1" s="1"/>
  <c r="F55" i="13"/>
  <c r="D67" i="1" s="1"/>
  <c r="F54" i="13"/>
  <c r="D38" i="1" s="1"/>
  <c r="C13" i="13"/>
  <c r="C12" i="13"/>
  <c r="C11" i="13"/>
  <c r="C16" i="13" l="1"/>
  <c r="C17" i="13"/>
  <c r="B5" i="4" l="1"/>
  <c r="B4" i="4"/>
  <c r="B5" i="3"/>
  <c r="B4" i="3"/>
  <c r="B5" i="2"/>
  <c r="B4" i="2"/>
  <c r="B5" i="1"/>
  <c r="B4" i="1"/>
  <c r="C15" i="13" l="1"/>
  <c r="F12" i="13" l="1"/>
  <c r="C35" i="4"/>
  <c r="F11" i="13" s="1"/>
  <c r="F13" i="13" l="1"/>
  <c r="B81" i="1"/>
  <c r="B17" i="13" s="1"/>
  <c r="B67" i="1"/>
  <c r="B16" i="13" s="1"/>
  <c r="B38" i="1"/>
  <c r="B15" i="13" s="1"/>
  <c r="B25" i="3" l="1"/>
  <c r="B13" i="13" s="1"/>
  <c r="B25" i="2"/>
  <c r="B12" i="13" s="1"/>
  <c r="B11" i="13" l="1"/>
  <c r="B83" i="1"/>
</calcChain>
</file>

<file path=xl/comments1.xml><?xml version="1.0" encoding="utf-8"?>
<comments xmlns="http://schemas.openxmlformats.org/spreadsheetml/2006/main">
  <authors>
    <author>Ken Smart [SSC]</author>
  </authors>
  <commentList>
    <comment ref="A58" author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41" authorId="0">
      <text>
        <r>
          <rPr>
            <sz val="9"/>
            <color indexed="81"/>
            <rFont val="Tahoma"/>
            <family val="2"/>
          </rPr>
          <t xml:space="preserve">
Insert additional rows as needed:
- 'right click' on a row number (left of screen)
- select 'Insert' (this will insert a row above it)
</t>
        </r>
      </text>
    </comment>
    <comment ref="A7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<sst xmlns="http://schemas.openxmlformats.org/spreadsheetml/2006/main" count="414" uniqueCount="283">
  <si>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</si>
  <si>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</si>
  <si>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</si>
  <si>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</si>
  <si>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</si>
  <si>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</si>
  <si>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</si>
  <si>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</si>
  <si>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</si>
  <si>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</si>
  <si>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</si>
  <si>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</si>
  <si>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</si>
  <si>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</si>
  <si>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</si>
  <si>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</si>
  <si>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</si>
  <si>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</si>
  <si>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</si>
  <si>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</si>
  <si>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</si>
  <si>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</si>
  <si>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</si>
  <si>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</si>
  <si>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</si>
  <si>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</si>
  <si>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</si>
  <si>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</si>
  <si>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</si>
  <si>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</si>
  <si>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</si>
  <si>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</si>
  <si>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</si>
  <si>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</si>
  <si>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</si>
  <si>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</si>
  <si>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</si>
  <si>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</si>
  <si>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</si>
  <si>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</si>
  <si>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</si>
  <si>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</si>
  <si>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</si>
  <si>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</si>
  <si>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</si>
  <si>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</si>
  <si>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</si>
  <si>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</si>
  <si>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</si>
  <si>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</si>
  <si>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</si>
  <si>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</si>
  <si>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</si>
  <si>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</si>
  <si>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</si>
  <si>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</si>
  <si>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</si>
  <si>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</si>
  <si>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</si>
  <si>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</si>
  <si>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</si>
  <si>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</si>
  <si>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</si>
  <si>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</si>
  <si>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</si>
  <si>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</si>
  <si>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</si>
  <si>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</si>
  <si>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</si>
  <si>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</si>
  <si>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</si>
  <si>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</si>
  <si>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</si>
  <si>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</si>
  <si>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</si>
  <si>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</si>
  <si>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</si>
  <si>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</si>
  <si>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</si>
  <si>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</si>
  <si>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</si>
  <si>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</si>
  <si>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</si>
  <si>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</si>
  <si>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</si>
  <si>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</si>
  <si>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</si>
  <si>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</si>
  <si>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</si>
  <si>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</si>
  <si>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</si>
  <si>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</si>
  <si>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</si>
  <si>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</si>
  <si>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</si>
  <si>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</si>
  <si>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</si>
  <si>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</si>
  <si>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</si>
  <si>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</si>
  <si>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</si>
  <si>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</si>
  <si>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</si>
  <si>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</si>
  <si>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</si>
  <si>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</si>
  <si>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</si>
  <si>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</si>
  <si>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</si>
  <si>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</si>
  <si>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</si>
  <si>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</si>
  <si>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</si>
  <si>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</si>
  <si>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</si>
  <si>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</si>
  <si>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</si>
  <si>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</si>
  <si>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</si>
  <si>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</si>
  <si>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</si>
  <si>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</si>
  <si>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</si>
  <si>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</si>
  <si>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</si>
  <si>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</si>
  <si>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</si>
  <si>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</si>
  <si>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</si>
  <si>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</si>
  <si>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</si>
  <si>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</si>
  <si>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</si>
  <si>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</si>
  <si>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</si>
  <si>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</si>
  <si>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</si>
  <si>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</si>
  <si>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</si>
  <si>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</si>
  <si>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</si>
  <si>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</si>
  <si>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</si>
  <si>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</si>
  <si>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</si>
  <si>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</si>
  <si>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</si>
  <si>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</si>
  <si>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</si>
  <si>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</si>
  <si>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</si>
  <si>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</si>
  <si>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</si>
  <si>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</si>
  <si>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</si>
  <si>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</si>
  <si>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</si>
  <si>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</si>
  <si>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</si>
  <si>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</si>
  <si>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</si>
  <si>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</si>
  <si>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</si>
  <si>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</si>
  <si>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</si>
  <si>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</si>
  <si>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</si>
  <si>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</si>
  <si>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Ministry of Foreign Affairs and Trade</t>
  </si>
  <si>
    <t>Chris Seed</t>
  </si>
  <si>
    <t>8-9/2/2019</t>
  </si>
  <si>
    <t>Auckland</t>
  </si>
  <si>
    <t>Airfare</t>
  </si>
  <si>
    <t>21-22/2/2019</t>
  </si>
  <si>
    <t>Accompany Prime Minister to Beijing</t>
  </si>
  <si>
    <t>Airfares</t>
  </si>
  <si>
    <t>China</t>
  </si>
  <si>
    <t>30/4 - 2 /5 2019</t>
  </si>
  <si>
    <t>Australia New Zealand Foreign Ministers' Meeting 2 day mtg (8/9 Feb)</t>
  </si>
  <si>
    <t xml:space="preserve">Australia New Zealand Prime Ministers' Meeting 2 day mtg  (21/22 Feb) </t>
  </si>
  <si>
    <t xml:space="preserve">Auckland </t>
  </si>
  <si>
    <t>2 x nights Jia Li Da Jiu Dian, Beijing</t>
  </si>
  <si>
    <t>Beijing</t>
  </si>
  <si>
    <t>Wellington</t>
  </si>
  <si>
    <t>Dinner at Kerry Hotel Horizon Restaurant with PM</t>
  </si>
  <si>
    <t>13-16/5/2019</t>
  </si>
  <si>
    <t>MFAT library</t>
  </si>
  <si>
    <t>MFAT Social Club</t>
  </si>
  <si>
    <t>Unknown</t>
  </si>
  <si>
    <t>Japanese Deputy Minister Yamazaki MOFA</t>
  </si>
  <si>
    <t>silk table runner</t>
  </si>
  <si>
    <t>Foundation 2018 book &amp; trinket</t>
  </si>
  <si>
    <t xml:space="preserve"> 5 x tickets to final day Te Matatini ki te Ao 2019</t>
  </si>
  <si>
    <t>Pania Tyson-Nathan CE  NZ Māori Tourism</t>
  </si>
  <si>
    <t xml:space="preserve">5 x MFAT Te Pou Māori executive members (tickets $40 each) </t>
  </si>
  <si>
    <t xml:space="preserve">31/3/2019 - 2/4/2019 </t>
  </si>
  <si>
    <t>Auckland &amp; Wellington</t>
  </si>
  <si>
    <t>Breakfast x 1</t>
  </si>
  <si>
    <t xml:space="preserve">Taxis x 3 (ACK &amp; WLN) </t>
  </si>
  <si>
    <t>Accommodation -Hotel Rydges Auckland</t>
  </si>
  <si>
    <t>Accommodation - MSocial Hotel  (2 x nights)</t>
  </si>
  <si>
    <t>Laundry</t>
  </si>
  <si>
    <t xml:space="preserve">Breakfast  3 x pax </t>
  </si>
  <si>
    <t>2 x Overnight at Novotel International Airport  - early departure from Auckland /late arrival into Auckland</t>
  </si>
  <si>
    <t>Taxi - airport to home</t>
  </si>
  <si>
    <t>Mtg with MFA / UNSG Auckland and Nadi</t>
  </si>
  <si>
    <t>Accommodation MSocial Hotel 1 x night</t>
  </si>
  <si>
    <t>Breakfast - Msocial</t>
  </si>
  <si>
    <t>Taxis - MFAT to airport/ Airport to Hotel/ Hotel to MFA's residence 2 x return trips / airport to home</t>
  </si>
  <si>
    <t>Auckland / Suva</t>
  </si>
  <si>
    <t>Suva</t>
  </si>
  <si>
    <t>Accommodation - Grand Pacific Hotel 2 x nights</t>
  </si>
  <si>
    <t>Solomons/Vanuatu</t>
  </si>
  <si>
    <t>Pacific Mission (Solomon Island and Vanuata with Foreign Minister)</t>
  </si>
  <si>
    <t>Airfares - domestic only as Minister and delegation took the RNZAF aircraft for the Pacific Mission from Whenuapai return</t>
  </si>
  <si>
    <t>Accommodation - Novotel Auckland Airport check in 3 June 1 x night only</t>
  </si>
  <si>
    <t>Honiara</t>
  </si>
  <si>
    <t>Accommodation - Coral Sea Resort Hotel 4 &amp; 5 June</t>
  </si>
  <si>
    <t>Accommodation - Holiday Inn 6 &amp; 7 June</t>
  </si>
  <si>
    <t>Port Vila</t>
  </si>
  <si>
    <t xml:space="preserve">Breakfast 4 June </t>
  </si>
  <si>
    <t>3-8/6/2019</t>
  </si>
  <si>
    <t>Hotel SkyCity Grand , Auckland check-in 8 Feb check-out 9 Feb</t>
  </si>
  <si>
    <t>NZTE Board and stakeholder meetings ( 3 days) 30 /4 to 2 May</t>
  </si>
  <si>
    <t>Auckland Stakeholders visit 2x breakfast</t>
  </si>
  <si>
    <t>M Social Hotel, Auckland/</t>
  </si>
  <si>
    <t>Assistant Secretary Auckland Office, CEO Beca</t>
  </si>
  <si>
    <t>GST Inclusive</t>
  </si>
  <si>
    <t>19-20/6/2019</t>
  </si>
  <si>
    <t>ANZFL Dinner- Auckland</t>
  </si>
  <si>
    <t>Breakfast SkyCity Grand Hotel 9 Feb</t>
  </si>
  <si>
    <t>Taxis MFAT to WLN airport/ AKL airport to dinner venue CBD/ CBD to AKL airprot hotel/ WLN airport to MFAT</t>
  </si>
  <si>
    <t>Wellington/Auckland</t>
  </si>
  <si>
    <t>Taxis Ack airport to hotel return - Wellington airport to home</t>
  </si>
  <si>
    <t xml:space="preserve">Vodafone mobile </t>
  </si>
  <si>
    <t>Prime Minister</t>
  </si>
  <si>
    <t>Foreign Minister</t>
  </si>
  <si>
    <t>ANZFL</t>
  </si>
  <si>
    <t>Chinese Government</t>
  </si>
  <si>
    <t>Fiji Government</t>
  </si>
  <si>
    <t>4-6 June 2019</t>
  </si>
  <si>
    <t>Solomon Island &amp; Vanuatu government</t>
  </si>
  <si>
    <t>Hospitality (e.g. function, transportation, official meals) Honiara / Port Vila</t>
  </si>
  <si>
    <t>1 x bottle wine reciprocal gifting</t>
  </si>
  <si>
    <t>Vodafone Mobile</t>
  </si>
  <si>
    <t>data costs / mobile phone  February</t>
  </si>
  <si>
    <t xml:space="preserve">data costs / mobile phone  March </t>
  </si>
  <si>
    <t>data costs / mobile phone April</t>
  </si>
  <si>
    <t>data costs / mobile phone  May</t>
  </si>
  <si>
    <t>data costs / mobile phone June</t>
  </si>
  <si>
    <t>Wellington / Beijing</t>
  </si>
  <si>
    <t>Wellington / Solomon Island / Vanuatu</t>
  </si>
  <si>
    <t>Wellington / Suva</t>
  </si>
  <si>
    <t xml:space="preserve">Reception Farewell Charles Finny </t>
  </si>
  <si>
    <t>Education NZ Foundation Board</t>
  </si>
  <si>
    <t xml:space="preserve">Reception farewell Paul East QC </t>
  </si>
  <si>
    <t>Bell Gully</t>
  </si>
  <si>
    <t>Launch Annette King - The Authorised Biography</t>
  </si>
  <si>
    <t>Upstart press</t>
  </si>
  <si>
    <t xml:space="preserve">MFAT Former  Support Staff Social gathering </t>
  </si>
  <si>
    <t>Former NZ Heads of Mission</t>
  </si>
  <si>
    <t xml:space="preserve">Westpac New Zealand Spirit of Service Scholarship Event </t>
  </si>
  <si>
    <t>SSC &amp; Westpac</t>
  </si>
  <si>
    <t>Air NZ Dinner &amp; Business Network</t>
  </si>
  <si>
    <t>Air NZ</t>
  </si>
  <si>
    <t>Grant Robertson, Finance Minister</t>
  </si>
  <si>
    <t>KEA World Class NZ Awards gala dinner</t>
  </si>
  <si>
    <t>Susan Glasgow</t>
  </si>
  <si>
    <t>20-19 FullbrightNZ Awards Ceremony &amp; Alumni Reception</t>
  </si>
  <si>
    <t>Rt Hon Winston Peters</t>
  </si>
  <si>
    <t>Warren Allen, Chair Audit and Risk Committee</t>
  </si>
  <si>
    <t>Waitangi Day Bledisloe Reception at Government House</t>
  </si>
  <si>
    <t>Governor General</t>
  </si>
  <si>
    <t xml:space="preserve">Hospitality (e.g. facilitation, transportation, official meals) </t>
  </si>
  <si>
    <t>Clinton Foundation</t>
  </si>
  <si>
    <t>31 March- 2 April 2019</t>
  </si>
  <si>
    <t>14-16 May 2019</t>
  </si>
  <si>
    <t>ANZ FM Meeting</t>
  </si>
  <si>
    <t>ANZ Leaders Mtg</t>
  </si>
  <si>
    <t>PM Visit Beijing</t>
  </si>
  <si>
    <t>UNSG Visit Suva</t>
  </si>
  <si>
    <t>MFA Pacific Mission : Honiara / Port Vila</t>
  </si>
  <si>
    <t>farewell function Gab Makhlouf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</si>
</sst>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0" fontId="21" fillId="10" borderId="4" xfId="0" applyFont="1" applyFill="1" applyBorder="1" applyAlignment="1" applyProtection="1">
      <alignment vertical="center" wrapText="1"/>
      <protection locked="0"/>
    </xf>
    <xf numFmtId="167" fontId="15" fillId="10" borderId="3"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xf numFmtId="0" fontId="18" fillId="2" borderId="0" xfId="0" applyFont="1" applyFill="1" applyBorder="1" applyAlignment="1" applyProtection="1">
      <alignment horizontal="left" vertical="center" wrapText="1"/>
    </xf>
    <xf numFmtId="0" fontId="19" fillId="7" borderId="0" xfId="0" applyFont="1" applyFill="1" applyBorder="1" applyAlignment="1" applyProtection="1">
      <alignment horizontal="left" vertical="center"/>
    </xf>
    <xf numFmtId="0" fontId="33" fillId="0" borderId="0" xfId="0" applyFont="1" applyBorder="1" applyAlignment="1" applyProtection="1">
      <alignment horizontal="left"/>
    </xf>
    <xf numFmtId="0" fontId="0" fillId="0" borderId="0" xfId="0" applyFont="1" applyBorder="1" applyAlignment="1" applyProtection="1">
      <alignment horizontal="left" wrapText="1"/>
    </xf>
    <xf numFmtId="0" fontId="4" fillId="0" borderId="0" xfId="0" applyFont="1" applyBorder="1" applyAlignment="1" applyProtection="1">
      <alignment horizontal="left" wrapText="1"/>
    </xf>
    <xf numFmtId="0" fontId="0" fillId="0" borderId="0" xfId="0" applyFont="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0" fillId="0" borderId="0" xfId="0" applyAlignment="1" applyProtection="1">
      <alignment horizontal="left"/>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topLeftCell="A16" zoomScale="85" zoomScaleNormal="85" workbookViewId="0"/>
  </sheetViews>
  <sheetFormatPr defaultColWidth="0" defaultRowHeight="14" zeroHeight="1" x14ac:dyDescent="0.3"/>
  <cols>
    <col min="1" max="1" width="219.36328125" style="70" customWidth="1"/>
    <col min="2" max="2" width="33.36328125" style="69" customWidth="1"/>
    <col min="3" max="16384" width="8.6328125" style="17" hidden="1"/>
  </cols>
  <sheetData>
    <row r="1" spans="1:2" ht="23.25" customHeight="1" x14ac:dyDescent="0.3">
      <c r="A1" s="68" t="s">
        <v>86</v>
      </c>
    </row>
    <row r="2" spans="1:2" ht="33" customHeight="1" x14ac:dyDescent="0.3">
      <c r="A2" s="151" t="s">
        <v>119</v>
      </c>
    </row>
    <row r="3" spans="1:2" ht="17.25" customHeight="1" x14ac:dyDescent="0.3"/>
    <row r="4" spans="1:2" ht="23.25" customHeight="1" x14ac:dyDescent="0.3">
      <c r="A4" s="111" t="s">
        <v>124</v>
      </c>
    </row>
    <row r="5" spans="1:2" ht="17.25" customHeight="1" x14ac:dyDescent="0.3"/>
    <row r="6" spans="1:2" ht="23.25" customHeight="1" x14ac:dyDescent="0.3">
      <c r="A6" s="71" t="s">
        <v>14</v>
      </c>
    </row>
    <row r="7" spans="1:2" ht="17.25" customHeight="1" x14ac:dyDescent="0.3">
      <c r="A7" s="72" t="s">
        <v>16</v>
      </c>
    </row>
    <row r="8" spans="1:2" ht="17.25" customHeight="1" x14ac:dyDescent="0.3">
      <c r="A8" s="73" t="s">
        <v>90</v>
      </c>
    </row>
    <row r="9" spans="1:2" ht="17.25" customHeight="1" x14ac:dyDescent="0.3">
      <c r="A9" s="73"/>
    </row>
    <row r="10" spans="1:2" ht="23.25" customHeight="1" x14ac:dyDescent="0.25">
      <c r="A10" s="71" t="s">
        <v>17</v>
      </c>
      <c r="B10" s="117" t="s">
        <v>128</v>
      </c>
    </row>
    <row r="11" spans="1:2" ht="17.25" customHeight="1" x14ac:dyDescent="0.3">
      <c r="A11" s="74" t="s">
        <v>27</v>
      </c>
    </row>
    <row r="12" spans="1:2" ht="17.25" customHeight="1" x14ac:dyDescent="0.3">
      <c r="A12" s="73" t="s">
        <v>18</v>
      </c>
    </row>
    <row r="13" spans="1:2" ht="17.25" customHeight="1" x14ac:dyDescent="0.3">
      <c r="A13" s="73" t="s">
        <v>19</v>
      </c>
    </row>
    <row r="14" spans="1:2" ht="17.25" customHeight="1" x14ac:dyDescent="0.3">
      <c r="A14" s="75" t="s">
        <v>20</v>
      </c>
    </row>
    <row r="15" spans="1:2" ht="17.25" customHeight="1" x14ac:dyDescent="0.3">
      <c r="A15" s="73" t="s">
        <v>21</v>
      </c>
    </row>
    <row r="16" spans="1:2" ht="17.25" customHeight="1" x14ac:dyDescent="0.3">
      <c r="A16" s="73"/>
    </row>
    <row r="17" spans="1:1" ht="23.25" customHeight="1" x14ac:dyDescent="0.3">
      <c r="A17" s="71" t="s">
        <v>22</v>
      </c>
    </row>
    <row r="18" spans="1:1" ht="17.25" customHeight="1" x14ac:dyDescent="0.3">
      <c r="A18" s="75" t="s">
        <v>10</v>
      </c>
    </row>
    <row r="19" spans="1:1" ht="17.25" customHeight="1" x14ac:dyDescent="0.3">
      <c r="A19" s="75" t="s">
        <v>26</v>
      </c>
    </row>
    <row r="20" spans="1:1" ht="17.25" customHeight="1" x14ac:dyDescent="0.3">
      <c r="A20" s="102" t="s">
        <v>118</v>
      </c>
    </row>
    <row r="21" spans="1:1" ht="17.25" customHeight="1" x14ac:dyDescent="0.3">
      <c r="A21" s="76"/>
    </row>
    <row r="22" spans="1:1" ht="23.25" customHeight="1" x14ac:dyDescent="0.3">
      <c r="A22" s="71" t="s">
        <v>11</v>
      </c>
    </row>
    <row r="23" spans="1:1" ht="17.25" customHeight="1" x14ac:dyDescent="0.3">
      <c r="A23" s="76" t="s">
        <v>85</v>
      </c>
    </row>
    <row r="24" spans="1:1" ht="17.25" customHeight="1" x14ac:dyDescent="0.3">
      <c r="A24" s="76"/>
    </row>
    <row r="25" spans="1:1" ht="23.25" customHeight="1" x14ac:dyDescent="0.3">
      <c r="A25" s="71" t="s">
        <v>54</v>
      </c>
    </row>
    <row r="26" spans="1:1" ht="17.25" customHeight="1" x14ac:dyDescent="0.3">
      <c r="A26" s="77" t="s">
        <v>60</v>
      </c>
    </row>
    <row r="27" spans="1:1" ht="32.25" customHeight="1" x14ac:dyDescent="0.3">
      <c r="A27" s="75" t="s">
        <v>112</v>
      </c>
    </row>
    <row r="28" spans="1:1" ht="17.25" customHeight="1" x14ac:dyDescent="0.3">
      <c r="A28" s="77" t="s">
        <v>55</v>
      </c>
    </row>
    <row r="29" spans="1:1" ht="32.25" customHeight="1" x14ac:dyDescent="0.3">
      <c r="A29" s="75" t="s">
        <v>150</v>
      </c>
    </row>
    <row r="30" spans="1:1" ht="17.25" customHeight="1" x14ac:dyDescent="0.3">
      <c r="A30" s="77" t="s">
        <v>12</v>
      </c>
    </row>
    <row r="31" spans="1:1" ht="17.25" customHeight="1" x14ac:dyDescent="0.3">
      <c r="A31" s="75" t="s">
        <v>56</v>
      </c>
    </row>
    <row r="32" spans="1:1" ht="17.25" customHeight="1" x14ac:dyDescent="0.3">
      <c r="A32" s="77" t="s">
        <v>57</v>
      </c>
    </row>
    <row r="33" spans="1:1" ht="32.25" customHeight="1" x14ac:dyDescent="0.3">
      <c r="A33" s="78" t="s">
        <v>58</v>
      </c>
    </row>
    <row r="34" spans="1:1" ht="32.25" customHeight="1" x14ac:dyDescent="0.3">
      <c r="A34" s="79" t="s">
        <v>23</v>
      </c>
    </row>
    <row r="35" spans="1:1" ht="17.25" customHeight="1" x14ac:dyDescent="0.3">
      <c r="A35" s="77" t="s">
        <v>47</v>
      </c>
    </row>
    <row r="36" spans="1:1" ht="32.25" customHeight="1" x14ac:dyDescent="0.3">
      <c r="A36" s="75" t="s">
        <v>130</v>
      </c>
    </row>
    <row r="37" spans="1:1" ht="32.25" customHeight="1" x14ac:dyDescent="0.3">
      <c r="A37" s="78" t="s">
        <v>25</v>
      </c>
    </row>
    <row r="38" spans="1:1" ht="32.25" customHeight="1" x14ac:dyDescent="0.3">
      <c r="A38" s="75" t="s">
        <v>61</v>
      </c>
    </row>
    <row r="39" spans="1:1" ht="17.25" customHeight="1" x14ac:dyDescent="0.3">
      <c r="A39" s="79"/>
    </row>
    <row r="40" spans="1:1" ht="22.5" customHeight="1" x14ac:dyDescent="0.3">
      <c r="A40" s="71" t="s">
        <v>5</v>
      </c>
    </row>
    <row r="41" spans="1:1" ht="17.25" customHeight="1" x14ac:dyDescent="0.3">
      <c r="A41" s="84" t="s">
        <v>120</v>
      </c>
    </row>
    <row r="42" spans="1:1" ht="17.25" customHeight="1" x14ac:dyDescent="0.3">
      <c r="A42" s="80" t="s">
        <v>68</v>
      </c>
    </row>
    <row r="43" spans="1:1" ht="17.25" customHeight="1" x14ac:dyDescent="0.3">
      <c r="A43" s="81" t="s">
        <v>131</v>
      </c>
    </row>
    <row r="44" spans="1:1" ht="32.25" customHeight="1" x14ac:dyDescent="0.3">
      <c r="A44" s="81" t="s">
        <v>103</v>
      </c>
    </row>
    <row r="45" spans="1:1" ht="32.25" customHeight="1" x14ac:dyDescent="0.3">
      <c r="A45" s="81" t="s">
        <v>69</v>
      </c>
    </row>
    <row r="46" spans="1:1" ht="17.25" customHeight="1" x14ac:dyDescent="0.3">
      <c r="A46" s="82" t="s">
        <v>132</v>
      </c>
    </row>
    <row r="47" spans="1:1" ht="32.25" customHeight="1" x14ac:dyDescent="0.3">
      <c r="A47" s="78" t="s">
        <v>70</v>
      </c>
    </row>
    <row r="48" spans="1:1" ht="32.25" customHeight="1" x14ac:dyDescent="0.3">
      <c r="A48" s="78" t="s">
        <v>62</v>
      </c>
    </row>
    <row r="49" spans="1:1" ht="32.25" customHeight="1" x14ac:dyDescent="0.3">
      <c r="A49" s="81" t="s">
        <v>151</v>
      </c>
    </row>
    <row r="50" spans="1:1" ht="17.25" customHeight="1" x14ac:dyDescent="0.3">
      <c r="A50" s="81" t="s">
        <v>71</v>
      </c>
    </row>
    <row r="51" spans="1:1" ht="17.25" customHeight="1" x14ac:dyDescent="0.3">
      <c r="A51" s="81" t="s">
        <v>24</v>
      </c>
    </row>
    <row r="52" spans="1:1" ht="17.25" customHeight="1" x14ac:dyDescent="0.3">
      <c r="A52" s="81"/>
    </row>
    <row r="53" spans="1:1" ht="22.5" customHeight="1" x14ac:dyDescent="0.3">
      <c r="A53" s="71" t="s">
        <v>59</v>
      </c>
    </row>
    <row r="54" spans="1:1" ht="32.25" customHeight="1" x14ac:dyDescent="0.3">
      <c r="A54" s="151" t="s">
        <v>121</v>
      </c>
    </row>
    <row r="55" spans="1:1" ht="17.25" customHeight="1" x14ac:dyDescent="0.3">
      <c r="A55" s="83" t="s">
        <v>122</v>
      </c>
    </row>
    <row r="56" spans="1:1" ht="17.25" customHeight="1" x14ac:dyDescent="0.3">
      <c r="A56" s="84" t="s">
        <v>75</v>
      </c>
    </row>
    <row r="57" spans="1:1" ht="17.25" customHeight="1" x14ac:dyDescent="0.3">
      <c r="A57" s="102" t="s">
        <v>123</v>
      </c>
    </row>
    <row r="58" spans="1:1" ht="17.25" customHeight="1" x14ac:dyDescent="0.3">
      <c r="A58" s="85" t="s">
        <v>74</v>
      </c>
    </row>
    <row r="59" spans="1:1" x14ac:dyDescent="0.3"/>
    <row r="60" spans="1:1" hidden="1" x14ac:dyDescent="0.3"/>
    <row r="61" spans="1:1" hidden="1" x14ac:dyDescent="0.3">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zoomScaleNormal="100" workbookViewId="0">
      <selection activeCell="B8" sqref="B8:F8"/>
    </sheetView>
  </sheetViews>
  <sheetFormatPr defaultColWidth="0" defaultRowHeight="12.5" zeroHeight="1" x14ac:dyDescent="0.25"/>
  <cols>
    <col min="1" max="1" width="35.6328125" style="17" customWidth="1"/>
    <col min="2" max="2" width="21.54296875" style="17" customWidth="1"/>
    <col min="3" max="3" width="33.54296875" style="17" customWidth="1"/>
    <col min="4" max="4" width="4.453125" style="17" customWidth="1"/>
    <col min="5" max="5" width="29" style="17" customWidth="1"/>
    <col min="6" max="6" width="19" style="17" customWidth="1"/>
    <col min="7" max="7" width="42" style="17" customWidth="1"/>
    <col min="8" max="11" width="9.08984375" style="17" hidden="1" customWidth="1"/>
    <col min="12" max="16384" width="9.08984375" style="17" hidden="1"/>
  </cols>
  <sheetData>
    <row r="1" spans="1:11" ht="26.25" customHeight="1" x14ac:dyDescent="0.25">
      <c r="A1" s="157" t="s">
        <v>98</v>
      </c>
      <c r="B1" s="157"/>
      <c r="C1" s="157"/>
      <c r="D1" s="157"/>
      <c r="E1" s="157"/>
      <c r="F1" s="157"/>
      <c r="G1" s="46"/>
      <c r="H1" s="46"/>
      <c r="I1" s="46"/>
      <c r="J1" s="46"/>
      <c r="K1" s="46"/>
    </row>
    <row r="2" spans="1:11" ht="21" customHeight="1" x14ac:dyDescent="0.25">
      <c r="A2" s="4" t="s">
        <v>2</v>
      </c>
      <c r="B2" s="158" t="s">
        <v>168</v>
      </c>
      <c r="C2" s="158"/>
      <c r="D2" s="158"/>
      <c r="E2" s="158"/>
      <c r="F2" s="158"/>
      <c r="G2" s="46"/>
      <c r="H2" s="46"/>
      <c r="I2" s="46"/>
      <c r="J2" s="46"/>
      <c r="K2" s="46"/>
    </row>
    <row r="3" spans="1:11" ht="21" customHeight="1" x14ac:dyDescent="0.25">
      <c r="A3" s="4" t="s">
        <v>99</v>
      </c>
      <c r="B3" s="158" t="s">
        <v>169</v>
      </c>
      <c r="C3" s="158"/>
      <c r="D3" s="158"/>
      <c r="E3" s="158"/>
      <c r="F3" s="158"/>
      <c r="G3" s="46"/>
      <c r="H3" s="46"/>
      <c r="I3" s="46"/>
      <c r="J3" s="46"/>
      <c r="K3" s="46"/>
    </row>
    <row r="4" spans="1:11" ht="21" customHeight="1" x14ac:dyDescent="0.25">
      <c r="A4" s="4" t="s">
        <v>79</v>
      </c>
      <c r="B4" s="159">
        <v>43497</v>
      </c>
      <c r="C4" s="159"/>
      <c r="D4" s="159"/>
      <c r="E4" s="159"/>
      <c r="F4" s="159"/>
      <c r="G4" s="46"/>
      <c r="H4" s="46"/>
      <c r="I4" s="46"/>
      <c r="J4" s="46"/>
      <c r="K4" s="46"/>
    </row>
    <row r="5" spans="1:11" ht="21" customHeight="1" x14ac:dyDescent="0.25">
      <c r="A5" s="4" t="s">
        <v>80</v>
      </c>
      <c r="B5" s="159">
        <v>43646</v>
      </c>
      <c r="C5" s="159"/>
      <c r="D5" s="159"/>
      <c r="E5" s="159"/>
      <c r="F5" s="159"/>
      <c r="G5" s="46"/>
      <c r="H5" s="46"/>
      <c r="I5" s="46"/>
      <c r="J5" s="46"/>
      <c r="K5" s="46"/>
    </row>
    <row r="6" spans="1:11" ht="21" customHeight="1" x14ac:dyDescent="0.25">
      <c r="A6" s="4" t="s">
        <v>104</v>
      </c>
      <c r="B6" s="156" t="str">
        <f>IF(AND(Travel!B7&lt;&gt;A30,Hospitality!B7&lt;&gt;A30,'All other expenses'!B7&lt;&gt;A30,'Gifts and benefits'!B7&lt;&gt;A30),A31,IF(AND(Travel!B7=A30,Hospitality!B7=A30,'All other expenses'!B7=A30,'Gifts and benefits'!B7=A30),A33,A32))</f>
        <v>Data and totals checked on all sheets</v>
      </c>
      <c r="C6" s="156"/>
      <c r="D6" s="156"/>
      <c r="E6" s="156"/>
      <c r="F6" s="156"/>
      <c r="G6" s="34"/>
      <c r="H6" s="46"/>
      <c r="I6" s="46"/>
      <c r="J6" s="46"/>
      <c r="K6" s="46"/>
    </row>
    <row r="7" spans="1:11" ht="21" customHeight="1" x14ac:dyDescent="0.25">
      <c r="A7" s="4" t="s">
        <v>133</v>
      </c>
      <c r="B7" s="155" t="s">
        <v>63</v>
      </c>
      <c r="C7" s="155"/>
      <c r="D7" s="155"/>
      <c r="E7" s="155"/>
      <c r="F7" s="155"/>
      <c r="G7" s="34"/>
      <c r="H7" s="46"/>
      <c r="I7" s="46"/>
      <c r="J7" s="46"/>
      <c r="K7" s="46"/>
    </row>
    <row r="8" spans="1:11" ht="21" customHeight="1" x14ac:dyDescent="0.25">
      <c r="A8" s="4" t="s">
        <v>100</v>
      </c>
      <c r="B8" s="155" t="s">
        <v>270</v>
      </c>
      <c r="C8" s="155"/>
      <c r="D8" s="155"/>
      <c r="E8" s="155"/>
      <c r="F8" s="155"/>
      <c r="G8" s="34"/>
      <c r="H8" s="46"/>
      <c r="I8" s="46"/>
      <c r="J8" s="46"/>
      <c r="K8" s="46"/>
    </row>
    <row r="9" spans="1:11" ht="66.75" customHeight="1" x14ac:dyDescent="0.25">
      <c r="A9" s="154" t="s">
        <v>125</v>
      </c>
      <c r="B9" s="154"/>
      <c r="C9" s="154"/>
      <c r="D9" s="154"/>
      <c r="E9" s="154"/>
      <c r="F9" s="154"/>
      <c r="G9" s="34"/>
      <c r="H9" s="46"/>
      <c r="I9" s="46"/>
      <c r="J9" s="46"/>
      <c r="K9" s="46"/>
    </row>
    <row r="10" spans="1:11" s="150" customFormat="1" ht="36" customHeight="1" x14ac:dyDescent="0.3">
      <c r="A10" s="144" t="s">
        <v>48</v>
      </c>
      <c r="B10" s="145" t="s">
        <v>31</v>
      </c>
      <c r="C10" s="145" t="s">
        <v>65</v>
      </c>
      <c r="D10" s="146"/>
      <c r="E10" s="147" t="s">
        <v>47</v>
      </c>
      <c r="F10" s="148" t="s">
        <v>72</v>
      </c>
      <c r="G10" s="149"/>
      <c r="H10" s="149"/>
      <c r="I10" s="149"/>
      <c r="J10" s="149"/>
      <c r="K10" s="149"/>
    </row>
    <row r="11" spans="1:11" ht="27.75" customHeight="1" x14ac:dyDescent="0.35">
      <c r="A11" s="11" t="s">
        <v>84</v>
      </c>
      <c r="B11" s="95">
        <f>B15+B16+B17</f>
        <v>16684.05</v>
      </c>
      <c r="C11" s="103" t="str">
        <f>IF(Travel!B6="",A34,Travel!B6)</f>
        <v>Figures include GST (where applicable)</v>
      </c>
      <c r="D11" s="8"/>
      <c r="E11" s="11" t="s">
        <v>95</v>
      </c>
      <c r="F11" s="56">
        <f>'Gifts and benefits'!C35</f>
        <v>19</v>
      </c>
      <c r="G11" s="47"/>
      <c r="H11" s="47"/>
      <c r="I11" s="47"/>
      <c r="J11" s="47"/>
      <c r="K11" s="47"/>
    </row>
    <row r="12" spans="1:11" ht="27.75" customHeight="1" x14ac:dyDescent="0.35">
      <c r="A12" s="11" t="s">
        <v>12</v>
      </c>
      <c r="B12" s="95">
        <f>Hospitality!B25</f>
        <v>122.2</v>
      </c>
      <c r="C12" s="103" t="str">
        <f>IF(Hospitality!B6="",A34,Hospitality!B6)</f>
        <v>Figures include GST (where applicable)</v>
      </c>
      <c r="D12" s="8"/>
      <c r="E12" s="11" t="s">
        <v>96</v>
      </c>
      <c r="F12" s="56">
        <f>'Gifts and benefits'!C36</f>
        <v>16</v>
      </c>
      <c r="G12" s="47"/>
      <c r="H12" s="47"/>
      <c r="I12" s="47"/>
      <c r="J12" s="47"/>
      <c r="K12" s="47"/>
    </row>
    <row r="13" spans="1:11" ht="27.75" customHeight="1" x14ac:dyDescent="0.25">
      <c r="A13" s="11" t="s">
        <v>30</v>
      </c>
      <c r="B13" s="95">
        <f>'All other expenses'!B25</f>
        <v>167.23000000000002</v>
      </c>
      <c r="C13" s="103" t="str">
        <f>IF('All other expenses'!B6="",A34,'All other expenses'!B6)</f>
        <v>Figures include GST (where applicable)</v>
      </c>
      <c r="D13" s="8"/>
      <c r="E13" s="11" t="s">
        <v>97</v>
      </c>
      <c r="F13" s="56">
        <f>'Gifts and benefits'!C37</f>
        <v>3</v>
      </c>
      <c r="G13" s="46"/>
      <c r="H13" s="46"/>
      <c r="I13" s="46"/>
      <c r="J13" s="46"/>
      <c r="K13" s="46"/>
    </row>
    <row r="14" spans="1:11" ht="12.75" customHeight="1" x14ac:dyDescent="0.25">
      <c r="A14" s="10"/>
      <c r="B14" s="96"/>
      <c r="C14" s="104"/>
      <c r="D14" s="57"/>
      <c r="E14" s="8"/>
      <c r="F14" s="58"/>
      <c r="G14" s="27"/>
      <c r="H14" s="27"/>
      <c r="I14" s="27"/>
      <c r="J14" s="27"/>
      <c r="K14" s="27"/>
    </row>
    <row r="15" spans="1:11" ht="27.75" customHeight="1" x14ac:dyDescent="0.25">
      <c r="A15" s="12" t="s">
        <v>45</v>
      </c>
      <c r="B15" s="97">
        <f>Travel!B38</f>
        <v>12608.71</v>
      </c>
      <c r="C15" s="105" t="str">
        <f>C11</f>
        <v>Figures include GST (where applicable)</v>
      </c>
      <c r="D15" s="8"/>
      <c r="E15" s="8"/>
      <c r="F15" s="58"/>
      <c r="G15" s="46"/>
      <c r="H15" s="46"/>
      <c r="I15" s="46"/>
      <c r="J15" s="46"/>
      <c r="K15" s="46"/>
    </row>
    <row r="16" spans="1:11" ht="27.75" customHeight="1" x14ac:dyDescent="0.25">
      <c r="A16" s="12" t="s">
        <v>91</v>
      </c>
      <c r="B16" s="97">
        <f>Travel!B67</f>
        <v>4075.3399999999992</v>
      </c>
      <c r="C16" s="105" t="str">
        <f>C11</f>
        <v>Figures include GST (where applicable)</v>
      </c>
      <c r="D16" s="59"/>
      <c r="E16" s="8"/>
      <c r="F16" s="60"/>
      <c r="G16" s="46"/>
      <c r="H16" s="46"/>
      <c r="I16" s="46"/>
      <c r="J16" s="46"/>
      <c r="K16" s="46"/>
    </row>
    <row r="17" spans="1:11" ht="27.75" customHeight="1" x14ac:dyDescent="0.25">
      <c r="A17" s="12" t="s">
        <v>46</v>
      </c>
      <c r="B17" s="97">
        <f>Travel!B81</f>
        <v>0</v>
      </c>
      <c r="C17" s="105" t="str">
        <f>C11</f>
        <v>Figures include GST (where applicable)</v>
      </c>
      <c r="D17" s="8"/>
      <c r="E17" s="8"/>
      <c r="F17" s="60"/>
      <c r="G17" s="46"/>
      <c r="H17" s="46"/>
      <c r="I17" s="46"/>
      <c r="J17" s="46"/>
      <c r="K17" s="46"/>
    </row>
    <row r="18" spans="1:11" ht="27.75" customHeight="1" x14ac:dyDescent="0.3">
      <c r="A18" s="28"/>
      <c r="B18" s="23"/>
      <c r="C18" s="28"/>
      <c r="D18" s="7"/>
      <c r="E18" s="7"/>
      <c r="F18" s="61"/>
      <c r="G18" s="62"/>
      <c r="H18" s="62"/>
      <c r="I18" s="62"/>
      <c r="J18" s="62"/>
      <c r="K18" s="62"/>
    </row>
    <row r="19" spans="1:11" ht="13" x14ac:dyDescent="0.3">
      <c r="A19" s="52" t="s">
        <v>8</v>
      </c>
      <c r="B19" s="26"/>
      <c r="C19" s="27"/>
      <c r="D19" s="28"/>
      <c r="E19" s="28"/>
      <c r="F19" s="28"/>
      <c r="G19" s="28"/>
      <c r="H19" s="28"/>
      <c r="I19" s="28"/>
      <c r="J19" s="28"/>
      <c r="K19" s="28"/>
    </row>
    <row r="20" spans="1:11" x14ac:dyDescent="0.25">
      <c r="A20" s="24" t="s">
        <v>9</v>
      </c>
      <c r="B20" s="53"/>
      <c r="C20" s="53"/>
      <c r="D20" s="27"/>
      <c r="E20" s="27"/>
      <c r="F20" s="27"/>
      <c r="G20" s="28"/>
      <c r="H20" s="28"/>
      <c r="I20" s="28"/>
      <c r="J20" s="28"/>
      <c r="K20" s="28"/>
    </row>
    <row r="21" spans="1:11" ht="12.65" customHeight="1" x14ac:dyDescent="0.25">
      <c r="A21" s="24" t="s">
        <v>66</v>
      </c>
      <c r="B21" s="53"/>
      <c r="C21" s="53"/>
      <c r="D21" s="21"/>
      <c r="E21" s="28"/>
      <c r="F21" s="28"/>
      <c r="G21" s="28"/>
      <c r="H21" s="28"/>
      <c r="I21" s="28"/>
      <c r="J21" s="28"/>
      <c r="K21" s="28"/>
    </row>
    <row r="22" spans="1:11" ht="12.65" customHeight="1" x14ac:dyDescent="0.25">
      <c r="A22" s="24" t="s">
        <v>81</v>
      </c>
      <c r="B22" s="53"/>
      <c r="C22" s="53"/>
      <c r="D22" s="21"/>
      <c r="E22" s="28"/>
      <c r="F22" s="28"/>
      <c r="G22" s="28"/>
      <c r="H22" s="28"/>
      <c r="I22" s="28"/>
      <c r="J22" s="28"/>
      <c r="K22" s="28"/>
    </row>
    <row r="23" spans="1:11" ht="12.65" customHeight="1" x14ac:dyDescent="0.25">
      <c r="A23" s="24" t="s">
        <v>101</v>
      </c>
      <c r="B23" s="53"/>
      <c r="C23" s="53"/>
      <c r="D23" s="21"/>
      <c r="E23" s="28"/>
      <c r="F23" s="28"/>
      <c r="G23" s="28"/>
      <c r="H23" s="28"/>
      <c r="I23" s="28"/>
      <c r="J23" s="28"/>
      <c r="K23" s="28"/>
    </row>
    <row r="24" spans="1:11" x14ac:dyDescent="0.25">
      <c r="A24" s="40"/>
      <c r="B24" s="28"/>
      <c r="C24" s="28"/>
      <c r="D24" s="28"/>
      <c r="E24" s="28"/>
      <c r="F24" s="46"/>
      <c r="G24" s="46"/>
      <c r="H24" s="46"/>
      <c r="I24" s="46"/>
      <c r="J24" s="46"/>
      <c r="K24" s="46"/>
    </row>
    <row r="25" spans="1:11" ht="13" hidden="1" x14ac:dyDescent="0.3">
      <c r="A25" s="15" t="s">
        <v>141</v>
      </c>
      <c r="B25" s="16"/>
      <c r="C25" s="16"/>
      <c r="D25" s="16"/>
      <c r="E25" s="16"/>
      <c r="F25" s="16"/>
      <c r="G25" s="46"/>
      <c r="H25" s="46"/>
      <c r="I25" s="46"/>
      <c r="J25" s="46"/>
      <c r="K25" s="46"/>
    </row>
    <row r="26" spans="1:11" ht="12.75" hidden="1" customHeight="1" x14ac:dyDescent="0.25">
      <c r="A26" s="14" t="s">
        <v>157</v>
      </c>
      <c r="B26" s="6"/>
      <c r="C26" s="6"/>
      <c r="D26" s="14"/>
      <c r="E26" s="14"/>
      <c r="F26" s="14"/>
      <c r="G26" s="46"/>
      <c r="H26" s="46"/>
      <c r="I26" s="46"/>
      <c r="J26" s="46"/>
      <c r="K26" s="46"/>
    </row>
    <row r="27" spans="1:11" hidden="1" x14ac:dyDescent="0.25">
      <c r="A27" s="13" t="s">
        <v>64</v>
      </c>
      <c r="B27" s="13"/>
      <c r="C27" s="13"/>
      <c r="D27" s="13"/>
      <c r="E27" s="13"/>
      <c r="F27" s="13"/>
      <c r="G27" s="46"/>
      <c r="H27" s="46"/>
      <c r="I27" s="46"/>
      <c r="J27" s="46"/>
      <c r="K27" s="46"/>
    </row>
    <row r="28" spans="1:11" hidden="1" x14ac:dyDescent="0.25">
      <c r="A28" s="13" t="s">
        <v>28</v>
      </c>
      <c r="B28" s="13"/>
      <c r="C28" s="13"/>
      <c r="D28" s="13"/>
      <c r="E28" s="13"/>
      <c r="F28" s="13"/>
      <c r="G28" s="46"/>
      <c r="H28" s="46"/>
      <c r="I28" s="46"/>
      <c r="J28" s="46"/>
      <c r="K28" s="46"/>
    </row>
    <row r="29" spans="1:11" hidden="1" x14ac:dyDescent="0.25">
      <c r="A29" s="14" t="s">
        <v>115</v>
      </c>
      <c r="B29" s="14"/>
      <c r="C29" s="14"/>
      <c r="D29" s="14"/>
      <c r="E29" s="14"/>
      <c r="F29" s="14"/>
      <c r="G29" s="46"/>
      <c r="H29" s="46"/>
      <c r="I29" s="46"/>
      <c r="J29" s="46"/>
      <c r="K29" s="46"/>
    </row>
    <row r="30" spans="1:11" hidden="1" x14ac:dyDescent="0.25">
      <c r="A30" s="14" t="s">
        <v>116</v>
      </c>
      <c r="B30" s="14"/>
      <c r="C30" s="14"/>
      <c r="D30" s="14"/>
      <c r="E30" s="14"/>
      <c r="F30" s="14"/>
      <c r="G30" s="46"/>
      <c r="H30" s="46"/>
      <c r="I30" s="46"/>
      <c r="J30" s="46"/>
      <c r="K30" s="46"/>
    </row>
    <row r="31" spans="1:11" hidden="1" x14ac:dyDescent="0.25">
      <c r="A31" s="13" t="s">
        <v>106</v>
      </c>
      <c r="B31" s="13"/>
      <c r="C31" s="13"/>
      <c r="D31" s="13"/>
      <c r="E31" s="13"/>
      <c r="F31" s="13"/>
      <c r="G31" s="46"/>
      <c r="H31" s="46"/>
      <c r="I31" s="46"/>
      <c r="J31" s="46"/>
      <c r="K31" s="46"/>
    </row>
    <row r="32" spans="1:11" hidden="1" x14ac:dyDescent="0.25">
      <c r="A32" s="13" t="s">
        <v>107</v>
      </c>
      <c r="B32" s="13"/>
      <c r="C32" s="13"/>
      <c r="D32" s="13"/>
      <c r="E32" s="13"/>
      <c r="F32" s="13"/>
      <c r="G32" s="46"/>
      <c r="H32" s="46"/>
      <c r="I32" s="46"/>
      <c r="J32" s="46"/>
      <c r="K32" s="46"/>
    </row>
    <row r="33" spans="1:11" hidden="1" x14ac:dyDescent="0.25">
      <c r="A33" s="13" t="s">
        <v>105</v>
      </c>
      <c r="B33" s="13"/>
      <c r="C33" s="13"/>
      <c r="D33" s="13"/>
      <c r="E33" s="13"/>
      <c r="F33" s="13"/>
      <c r="G33" s="46"/>
      <c r="H33" s="46"/>
      <c r="I33" s="46"/>
      <c r="J33" s="46"/>
      <c r="K33" s="46"/>
    </row>
    <row r="34" spans="1:11" hidden="1" x14ac:dyDescent="0.25">
      <c r="A34" s="14" t="s">
        <v>67</v>
      </c>
      <c r="B34" s="14"/>
      <c r="C34" s="14"/>
      <c r="D34" s="14"/>
      <c r="E34" s="14"/>
      <c r="F34" s="14"/>
      <c r="G34" s="46"/>
      <c r="H34" s="46"/>
      <c r="I34" s="46"/>
      <c r="J34" s="46"/>
      <c r="K34" s="46"/>
    </row>
    <row r="35" spans="1:11" hidden="1" x14ac:dyDescent="0.25">
      <c r="A35" s="14" t="s">
        <v>73</v>
      </c>
      <c r="B35" s="14"/>
      <c r="C35" s="14"/>
      <c r="D35" s="14"/>
      <c r="E35" s="14"/>
      <c r="F35" s="14"/>
      <c r="G35" s="46"/>
      <c r="H35" s="46"/>
      <c r="I35" s="46"/>
      <c r="J35" s="46"/>
      <c r="K35" s="46"/>
    </row>
    <row r="36" spans="1:11" hidden="1" x14ac:dyDescent="0.25">
      <c r="A36" s="100" t="s">
        <v>94</v>
      </c>
      <c r="B36" s="99"/>
      <c r="C36" s="99"/>
      <c r="D36" s="99"/>
      <c r="E36" s="99"/>
      <c r="F36" s="99"/>
      <c r="G36" s="46"/>
      <c r="H36" s="46"/>
      <c r="I36" s="46"/>
      <c r="J36" s="46"/>
      <c r="K36" s="46"/>
    </row>
    <row r="37" spans="1:11" hidden="1" x14ac:dyDescent="0.25">
      <c r="A37" s="100" t="s">
        <v>63</v>
      </c>
      <c r="B37" s="99"/>
      <c r="C37" s="99"/>
      <c r="D37" s="99"/>
      <c r="E37" s="99"/>
      <c r="F37" s="99"/>
      <c r="G37" s="46"/>
      <c r="H37" s="46"/>
      <c r="I37" s="46"/>
      <c r="J37" s="46"/>
      <c r="K37" s="46"/>
    </row>
    <row r="38" spans="1:11" hidden="1" x14ac:dyDescent="0.25">
      <c r="A38" s="63" t="s">
        <v>38</v>
      </c>
      <c r="B38" s="5"/>
      <c r="C38" s="5"/>
      <c r="D38" s="5"/>
      <c r="E38" s="5"/>
      <c r="F38" s="5"/>
      <c r="G38" s="46"/>
      <c r="H38" s="46"/>
      <c r="I38" s="46"/>
      <c r="J38" s="46"/>
      <c r="K38" s="46"/>
    </row>
    <row r="39" spans="1:11" hidden="1" x14ac:dyDescent="0.25">
      <c r="A39" s="64" t="s">
        <v>39</v>
      </c>
      <c r="B39" s="5"/>
      <c r="C39" s="5"/>
      <c r="D39" s="5"/>
      <c r="E39" s="5"/>
      <c r="F39" s="5"/>
      <c r="G39" s="46"/>
      <c r="H39" s="46"/>
      <c r="I39" s="46"/>
      <c r="J39" s="46"/>
      <c r="K39" s="46"/>
    </row>
    <row r="40" spans="1:11" hidden="1" x14ac:dyDescent="0.25">
      <c r="A40" s="64" t="s">
        <v>41</v>
      </c>
      <c r="B40" s="5"/>
      <c r="C40" s="5"/>
      <c r="D40" s="5"/>
      <c r="E40" s="5"/>
      <c r="F40" s="5"/>
      <c r="G40" s="46"/>
      <c r="H40" s="46"/>
      <c r="I40" s="46"/>
      <c r="J40" s="46"/>
      <c r="K40" s="46"/>
    </row>
    <row r="41" spans="1:11" hidden="1" x14ac:dyDescent="0.25">
      <c r="A41" s="64" t="s">
        <v>40</v>
      </c>
      <c r="B41" s="5"/>
      <c r="C41" s="5"/>
      <c r="D41" s="5"/>
      <c r="E41" s="5"/>
      <c r="F41" s="5"/>
      <c r="G41" s="46"/>
      <c r="H41" s="46"/>
      <c r="I41" s="46"/>
      <c r="J41" s="46"/>
      <c r="K41" s="46"/>
    </row>
    <row r="42" spans="1:11" hidden="1" x14ac:dyDescent="0.25">
      <c r="A42" s="64" t="s">
        <v>42</v>
      </c>
      <c r="B42" s="5"/>
      <c r="C42" s="5"/>
      <c r="D42" s="5"/>
      <c r="E42" s="5"/>
      <c r="F42" s="5"/>
      <c r="G42" s="46"/>
      <c r="H42" s="46"/>
      <c r="I42" s="46"/>
      <c r="J42" s="46"/>
      <c r="K42" s="46"/>
    </row>
    <row r="43" spans="1:11" hidden="1" x14ac:dyDescent="0.25">
      <c r="A43" s="64" t="s">
        <v>43</v>
      </c>
      <c r="B43" s="5"/>
      <c r="C43" s="5"/>
      <c r="D43" s="5"/>
      <c r="E43" s="5"/>
      <c r="F43" s="5"/>
      <c r="G43" s="46"/>
      <c r="H43" s="46"/>
      <c r="I43" s="46"/>
      <c r="J43" s="46"/>
      <c r="K43" s="46"/>
    </row>
    <row r="44" spans="1:11" hidden="1" x14ac:dyDescent="0.25">
      <c r="A44" s="101" t="s">
        <v>36</v>
      </c>
      <c r="B44" s="99"/>
      <c r="C44" s="99"/>
      <c r="D44" s="99"/>
      <c r="E44" s="99"/>
      <c r="F44" s="99"/>
      <c r="G44" s="46"/>
      <c r="H44" s="46"/>
      <c r="I44" s="46"/>
      <c r="J44" s="46"/>
      <c r="K44" s="46"/>
    </row>
    <row r="45" spans="1:11" hidden="1" x14ac:dyDescent="0.25">
      <c r="A45" s="99" t="s">
        <v>34</v>
      </c>
      <c r="B45" s="99"/>
      <c r="C45" s="99"/>
      <c r="D45" s="99"/>
      <c r="E45" s="99"/>
      <c r="F45" s="99"/>
      <c r="G45" s="46"/>
      <c r="H45" s="46"/>
      <c r="I45" s="46"/>
      <c r="J45" s="46"/>
      <c r="K45" s="46"/>
    </row>
    <row r="46" spans="1:11" hidden="1" x14ac:dyDescent="0.25">
      <c r="A46" s="65">
        <v>-20000</v>
      </c>
      <c r="B46" s="5"/>
      <c r="C46" s="5"/>
      <c r="D46" s="5"/>
      <c r="E46" s="5"/>
      <c r="F46" s="5"/>
      <c r="G46" s="46"/>
      <c r="H46" s="46"/>
      <c r="I46" s="46"/>
      <c r="J46" s="46"/>
      <c r="K46" s="46"/>
    </row>
    <row r="47" spans="1:11" ht="25" hidden="1" x14ac:dyDescent="0.25">
      <c r="A47" s="138" t="s">
        <v>138</v>
      </c>
      <c r="B47" s="99"/>
      <c r="C47" s="99"/>
      <c r="D47" s="99"/>
      <c r="E47" s="99"/>
      <c r="F47" s="99"/>
      <c r="G47" s="46"/>
      <c r="H47" s="46"/>
      <c r="I47" s="46"/>
      <c r="J47" s="46"/>
      <c r="K47" s="46"/>
    </row>
    <row r="48" spans="1:11" ht="25" hidden="1" x14ac:dyDescent="0.25">
      <c r="A48" s="138" t="s">
        <v>137</v>
      </c>
      <c r="B48" s="99"/>
      <c r="C48" s="99"/>
      <c r="D48" s="99"/>
      <c r="E48" s="99"/>
      <c r="F48" s="99"/>
      <c r="G48" s="46"/>
      <c r="H48" s="46"/>
      <c r="I48" s="46"/>
      <c r="J48" s="46"/>
      <c r="K48" s="46"/>
    </row>
    <row r="49" spans="1:11" ht="25" hidden="1" x14ac:dyDescent="0.25">
      <c r="A49" s="139" t="s">
        <v>139</v>
      </c>
      <c r="B49" s="5"/>
      <c r="C49" s="5"/>
      <c r="D49" s="5"/>
      <c r="E49" s="5"/>
      <c r="F49" s="5"/>
      <c r="G49" s="46"/>
      <c r="H49" s="46"/>
      <c r="I49" s="46"/>
      <c r="J49" s="46"/>
      <c r="K49" s="46"/>
    </row>
    <row r="50" spans="1:11" ht="25" hidden="1" x14ac:dyDescent="0.25">
      <c r="A50" s="139" t="s">
        <v>113</v>
      </c>
      <c r="B50" s="5"/>
      <c r="C50" s="5"/>
      <c r="D50" s="5"/>
      <c r="E50" s="5"/>
      <c r="F50" s="5"/>
      <c r="G50" s="46"/>
      <c r="H50" s="46"/>
      <c r="I50" s="46"/>
      <c r="J50" s="46"/>
      <c r="K50" s="46"/>
    </row>
    <row r="51" spans="1:11" ht="37.5" hidden="1" x14ac:dyDescent="0.3">
      <c r="A51" s="139" t="s">
        <v>114</v>
      </c>
      <c r="B51" s="129"/>
      <c r="C51" s="129"/>
      <c r="D51" s="137"/>
      <c r="E51" s="66"/>
      <c r="F51" s="66"/>
      <c r="G51" s="46"/>
      <c r="H51" s="46"/>
      <c r="I51" s="46"/>
      <c r="J51" s="46"/>
      <c r="K51" s="46"/>
    </row>
    <row r="52" spans="1:11" ht="13" hidden="1" x14ac:dyDescent="0.3">
      <c r="A52" s="134" t="s">
        <v>117</v>
      </c>
      <c r="B52" s="135"/>
      <c r="C52" s="135"/>
      <c r="D52" s="128"/>
      <c r="E52" s="67"/>
      <c r="F52" s="67" t="b">
        <v>1</v>
      </c>
      <c r="G52" s="46"/>
      <c r="H52" s="46"/>
      <c r="I52" s="46"/>
      <c r="J52" s="46"/>
      <c r="K52" s="46"/>
    </row>
    <row r="53" spans="1:11" ht="13" hidden="1" x14ac:dyDescent="0.3">
      <c r="A53" s="136" t="s">
        <v>140</v>
      </c>
      <c r="B53" s="134"/>
      <c r="C53" s="134"/>
      <c r="D53" s="134"/>
      <c r="E53" s="67"/>
      <c r="F53" s="67" t="b">
        <v>0</v>
      </c>
      <c r="G53" s="46"/>
      <c r="H53" s="46"/>
      <c r="I53" s="46"/>
      <c r="J53" s="46"/>
      <c r="K53" s="46"/>
    </row>
    <row r="54" spans="1:11" ht="13" hidden="1" x14ac:dyDescent="0.25">
      <c r="A54" s="140"/>
      <c r="B54" s="130">
        <f>COUNT(Travel!B12:B37)</f>
        <v>16</v>
      </c>
      <c r="C54" s="130"/>
      <c r="D54" s="130">
        <f>COUNTIF(Travel!D12:D37,"*")</f>
        <v>16</v>
      </c>
      <c r="E54" s="131"/>
      <c r="F54" s="131" t="b">
        <f>MIN(B54,D54)=MAX(B54,D54)</f>
        <v>1</v>
      </c>
      <c r="G54" s="46"/>
      <c r="H54" s="46"/>
      <c r="I54" s="46"/>
      <c r="J54" s="46"/>
      <c r="K54" s="46"/>
    </row>
    <row r="55" spans="1:11" ht="13" hidden="1" x14ac:dyDescent="0.25">
      <c r="A55" s="140" t="s">
        <v>111</v>
      </c>
      <c r="B55" s="130">
        <f>COUNT(Travel!B42:B66)</f>
        <v>14</v>
      </c>
      <c r="C55" s="130"/>
      <c r="D55" s="130">
        <f>COUNTIF(Travel!D42:D66,"*")</f>
        <v>14</v>
      </c>
      <c r="E55" s="131"/>
      <c r="F55" s="131" t="b">
        <f>MIN(B55,D55)=MAX(B55,D55)</f>
        <v>1</v>
      </c>
    </row>
    <row r="56" spans="1:11" ht="13" hidden="1" x14ac:dyDescent="0.3">
      <c r="A56" s="141"/>
      <c r="B56" s="130">
        <f>COUNT(Travel!B71:B80)</f>
        <v>0</v>
      </c>
      <c r="C56" s="130"/>
      <c r="D56" s="130">
        <f>COUNTIF(Travel!D71:D80,"*")</f>
        <v>0</v>
      </c>
      <c r="E56" s="131"/>
      <c r="F56" s="131" t="b">
        <f>MIN(B56,D56)=MAX(B56,D56)</f>
        <v>1</v>
      </c>
    </row>
    <row r="57" spans="1:11" ht="13" hidden="1" x14ac:dyDescent="0.3">
      <c r="A57" s="142" t="s">
        <v>109</v>
      </c>
      <c r="B57" s="132">
        <f>COUNT(Hospitality!B11:B24)</f>
        <v>2</v>
      </c>
      <c r="C57" s="132"/>
      <c r="D57" s="132">
        <f>COUNTIF(Hospitality!D11:D24,"*")</f>
        <v>2</v>
      </c>
      <c r="E57" s="133"/>
      <c r="F57" s="133" t="b">
        <f>MIN(B57,D57)=MAX(B57,D57)</f>
        <v>1</v>
      </c>
    </row>
    <row r="58" spans="1:11" ht="13" hidden="1" x14ac:dyDescent="0.3">
      <c r="A58" s="143" t="s">
        <v>110</v>
      </c>
      <c r="B58" s="131">
        <f>COUNT('All other expenses'!B11:B24)</f>
        <v>5</v>
      </c>
      <c r="C58" s="131"/>
      <c r="D58" s="131">
        <f>COUNTIF('All other expenses'!D11:D24,"*")</f>
        <v>5</v>
      </c>
      <c r="E58" s="131"/>
      <c r="F58" s="131" t="b">
        <f>MIN(B58,D58)=MAX(B58,D58)</f>
        <v>1</v>
      </c>
    </row>
    <row r="59" spans="1:11" ht="13" hidden="1" x14ac:dyDescent="0.3">
      <c r="A59" s="142" t="s">
        <v>108</v>
      </c>
      <c r="B59" s="132">
        <f>COUNTIF('Gifts and benefits'!B11:B34,"*")</f>
        <v>19</v>
      </c>
      <c r="C59" s="132">
        <f>COUNTIF('Gifts and benefits'!C11:C34,"*")</f>
        <v>19</v>
      </c>
      <c r="D59" s="132"/>
      <c r="E59" s="132">
        <f>COUNTA('Gifts and benefits'!E11:E34)</f>
        <v>19</v>
      </c>
      <c r="F59" s="133" t="b">
        <f>MIN(B59,C59,E59)=MAX(B59,C59,E59)</f>
        <v>1</v>
      </c>
    </row>
    <row r="60" spans="1:11" x14ac:dyDescent="0.25"/>
    <row r="61" spans="1:11" hidden="1" x14ac:dyDescent="0.25"/>
    <row r="62" spans="1:11" hidden="1" x14ac:dyDescent="0.25"/>
    <row r="63" spans="1:11" hidden="1" x14ac:dyDescent="0.25"/>
    <row r="64" spans="1: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20"/>
  <sheetViews>
    <sheetView topLeftCell="A7" zoomScaleNormal="100" workbookViewId="0">
      <selection activeCell="B7" sqref="B7:E7"/>
    </sheetView>
  </sheetViews>
  <sheetFormatPr defaultColWidth="0" defaultRowHeight="12.5" zeroHeight="1" x14ac:dyDescent="0.25"/>
  <cols>
    <col min="1" max="1" width="35.6328125" style="17" customWidth="1"/>
    <col min="2" max="2" width="14.36328125" style="17" customWidth="1"/>
    <col min="3" max="3" width="71.453125" style="17" customWidth="1"/>
    <col min="4" max="4" width="50" style="17" customWidth="1"/>
    <col min="5" max="5" width="21.453125" style="17" customWidth="1"/>
    <col min="6" max="6" width="37.54296875" style="17" customWidth="1"/>
    <col min="7" max="9" width="9.08984375" style="17" hidden="1" customWidth="1"/>
    <col min="10" max="13" width="0" style="17" hidden="1" customWidth="1"/>
    <col min="14" max="16384" width="9.08984375" style="17" hidden="1"/>
  </cols>
  <sheetData>
    <row r="1" spans="1:6" ht="26.25" customHeight="1" x14ac:dyDescent="0.25">
      <c r="A1" s="157" t="s">
        <v>6</v>
      </c>
      <c r="B1" s="157"/>
      <c r="C1" s="157"/>
      <c r="D1" s="157"/>
      <c r="E1" s="157"/>
      <c r="F1" s="46"/>
    </row>
    <row r="2" spans="1:6" ht="21" customHeight="1" x14ac:dyDescent="0.25">
      <c r="A2" s="4" t="s">
        <v>2</v>
      </c>
      <c r="B2" s="160" t="str">
        <f>'Summary and sign-off'!B2:F2</f>
        <v>Ministry of Foreign Affairs and Trade</v>
      </c>
      <c r="C2" s="160"/>
      <c r="D2" s="160"/>
      <c r="E2" s="160"/>
      <c r="F2" s="46"/>
    </row>
    <row r="3" spans="1:6" ht="21" customHeight="1" x14ac:dyDescent="0.25">
      <c r="A3" s="4" t="s">
        <v>3</v>
      </c>
      <c r="B3" s="160" t="str">
        <f>'Summary and sign-off'!B3:F3</f>
        <v>Chris Seed</v>
      </c>
      <c r="C3" s="160"/>
      <c r="D3" s="160"/>
      <c r="E3" s="160"/>
      <c r="F3" s="46"/>
    </row>
    <row r="4" spans="1:6" ht="21" customHeight="1" x14ac:dyDescent="0.25">
      <c r="A4" s="4" t="s">
        <v>77</v>
      </c>
      <c r="B4" s="160">
        <f>'Summary and sign-off'!B4:F4</f>
        <v>43497</v>
      </c>
      <c r="C4" s="160"/>
      <c r="D4" s="160"/>
      <c r="E4" s="160"/>
      <c r="F4" s="46"/>
    </row>
    <row r="5" spans="1:6" ht="21" customHeight="1" x14ac:dyDescent="0.25">
      <c r="A5" s="4" t="s">
        <v>78</v>
      </c>
      <c r="B5" s="160">
        <f>'Summary and sign-off'!B5:F5</f>
        <v>43646</v>
      </c>
      <c r="C5" s="160"/>
      <c r="D5" s="160"/>
      <c r="E5" s="160"/>
      <c r="F5" s="46"/>
    </row>
    <row r="6" spans="1:6" ht="21" customHeight="1" x14ac:dyDescent="0.25">
      <c r="A6" s="4" t="s">
        <v>29</v>
      </c>
      <c r="B6" s="155" t="s">
        <v>64</v>
      </c>
      <c r="C6" s="155"/>
      <c r="D6" s="155"/>
      <c r="E6" s="155"/>
      <c r="F6" s="46"/>
    </row>
    <row r="7" spans="1:6" ht="21" customHeight="1" x14ac:dyDescent="0.25">
      <c r="A7" s="4" t="s">
        <v>104</v>
      </c>
      <c r="B7" s="155" t="s">
        <v>116</v>
      </c>
      <c r="C7" s="155"/>
      <c r="D7" s="155"/>
      <c r="E7" s="155"/>
      <c r="F7" s="46"/>
    </row>
    <row r="8" spans="1:6" ht="36" customHeight="1" x14ac:dyDescent="0.3">
      <c r="A8" s="163" t="s">
        <v>4</v>
      </c>
      <c r="B8" s="164"/>
      <c r="C8" s="164"/>
      <c r="D8" s="164"/>
      <c r="E8" s="164"/>
      <c r="F8" s="23"/>
    </row>
    <row r="9" spans="1:6" ht="36" customHeight="1" x14ac:dyDescent="0.3">
      <c r="A9" s="165" t="s">
        <v>142</v>
      </c>
      <c r="B9" s="166"/>
      <c r="C9" s="166"/>
      <c r="D9" s="166"/>
      <c r="E9" s="166"/>
      <c r="F9" s="23"/>
    </row>
    <row r="10" spans="1:6" ht="24.75" customHeight="1" x14ac:dyDescent="0.35">
      <c r="A10" s="162" t="s">
        <v>143</v>
      </c>
      <c r="B10" s="167"/>
      <c r="C10" s="162"/>
      <c r="D10" s="162"/>
      <c r="E10" s="162"/>
      <c r="F10" s="47"/>
    </row>
    <row r="11" spans="1:6" ht="27" customHeight="1" x14ac:dyDescent="0.25">
      <c r="A11" s="35" t="s">
        <v>49</v>
      </c>
      <c r="B11" s="35" t="s">
        <v>144</v>
      </c>
      <c r="C11" s="35" t="s">
        <v>145</v>
      </c>
      <c r="D11" s="35" t="s">
        <v>102</v>
      </c>
      <c r="E11" s="35" t="s">
        <v>76</v>
      </c>
      <c r="F11" s="48"/>
    </row>
    <row r="12" spans="1:6" s="87" customFormat="1" hidden="1" x14ac:dyDescent="0.25">
      <c r="A12" s="110"/>
      <c r="B12" s="107"/>
      <c r="C12" s="108"/>
      <c r="D12" s="108"/>
      <c r="E12" s="109"/>
      <c r="F12" s="1"/>
    </row>
    <row r="13" spans="1:6" s="87" customFormat="1" ht="13" x14ac:dyDescent="0.25">
      <c r="A13" s="110"/>
      <c r="B13" s="107"/>
      <c r="C13" s="152" t="s">
        <v>174</v>
      </c>
      <c r="D13" s="108"/>
      <c r="E13" s="109"/>
      <c r="F13" s="1"/>
    </row>
    <row r="14" spans="1:6" s="87" customFormat="1" x14ac:dyDescent="0.25">
      <c r="A14" s="110" t="s">
        <v>195</v>
      </c>
      <c r="B14" s="107">
        <v>6092.81</v>
      </c>
      <c r="C14" s="108" t="s">
        <v>227</v>
      </c>
      <c r="D14" s="108" t="s">
        <v>175</v>
      </c>
      <c r="E14" s="109" t="s">
        <v>176</v>
      </c>
      <c r="F14" s="1"/>
    </row>
    <row r="15" spans="1:6" s="87" customFormat="1" ht="25" x14ac:dyDescent="0.25">
      <c r="A15" s="110"/>
      <c r="B15" s="107">
        <v>709.74</v>
      </c>
      <c r="C15" s="108" t="s">
        <v>227</v>
      </c>
      <c r="D15" s="108" t="s">
        <v>203</v>
      </c>
      <c r="E15" s="109" t="s">
        <v>180</v>
      </c>
      <c r="F15" s="1"/>
    </row>
    <row r="16" spans="1:6" s="87" customFormat="1" x14ac:dyDescent="0.25">
      <c r="A16" s="110"/>
      <c r="B16" s="107">
        <v>723.27</v>
      </c>
      <c r="C16" s="108"/>
      <c r="D16" s="108" t="s">
        <v>181</v>
      </c>
      <c r="E16" s="109" t="s">
        <v>182</v>
      </c>
      <c r="F16" s="1"/>
    </row>
    <row r="17" spans="1:6" s="87" customFormat="1" x14ac:dyDescent="0.25">
      <c r="A17" s="110"/>
      <c r="B17" s="107">
        <v>38.6</v>
      </c>
      <c r="C17" s="108" t="s">
        <v>227</v>
      </c>
      <c r="D17" s="108" t="s">
        <v>204</v>
      </c>
      <c r="E17" s="109" t="s">
        <v>183</v>
      </c>
      <c r="F17" s="1"/>
    </row>
    <row r="18" spans="1:6" s="87" customFormat="1" x14ac:dyDescent="0.25">
      <c r="A18" s="110"/>
      <c r="B18" s="107">
        <v>82.72</v>
      </c>
      <c r="C18" s="108"/>
      <c r="D18" s="108" t="s">
        <v>184</v>
      </c>
      <c r="E18" s="109" t="s">
        <v>182</v>
      </c>
      <c r="F18" s="1"/>
    </row>
    <row r="19" spans="1:6" s="87" customFormat="1" ht="13" x14ac:dyDescent="0.25">
      <c r="A19" s="110"/>
      <c r="B19" s="107"/>
      <c r="C19" s="152" t="s">
        <v>205</v>
      </c>
      <c r="D19" s="108"/>
      <c r="E19" s="109"/>
      <c r="F19" s="1"/>
    </row>
    <row r="20" spans="1:6" s="87" customFormat="1" ht="13" x14ac:dyDescent="0.25">
      <c r="A20" s="110" t="s">
        <v>185</v>
      </c>
      <c r="B20" s="107">
        <v>1562.5</v>
      </c>
      <c r="C20" s="152" t="s">
        <v>227</v>
      </c>
      <c r="D20" s="108" t="s">
        <v>175</v>
      </c>
      <c r="E20" s="109" t="s">
        <v>209</v>
      </c>
      <c r="F20" s="1"/>
    </row>
    <row r="21" spans="1:6" s="87" customFormat="1" x14ac:dyDescent="0.25">
      <c r="A21" s="110"/>
      <c r="B21" s="107">
        <v>185</v>
      </c>
      <c r="C21" s="108" t="s">
        <v>227</v>
      </c>
      <c r="D21" s="108" t="s">
        <v>206</v>
      </c>
      <c r="E21" s="109" t="s">
        <v>171</v>
      </c>
      <c r="F21" s="1"/>
    </row>
    <row r="22" spans="1:6" s="87" customFormat="1" x14ac:dyDescent="0.25">
      <c r="A22" s="110"/>
      <c r="B22" s="107">
        <v>20.3</v>
      </c>
      <c r="C22" s="108" t="s">
        <v>227</v>
      </c>
      <c r="D22" s="108" t="s">
        <v>207</v>
      </c>
      <c r="E22" s="109" t="s">
        <v>171</v>
      </c>
      <c r="F22" s="1"/>
    </row>
    <row r="23" spans="1:6" s="87" customFormat="1" ht="25" x14ac:dyDescent="0.25">
      <c r="A23" s="110"/>
      <c r="B23" s="107">
        <v>241</v>
      </c>
      <c r="C23" s="108" t="s">
        <v>227</v>
      </c>
      <c r="D23" s="108" t="s">
        <v>208</v>
      </c>
      <c r="E23" s="109" t="s">
        <v>196</v>
      </c>
      <c r="F23" s="1"/>
    </row>
    <row r="24" spans="1:6" s="87" customFormat="1" x14ac:dyDescent="0.25">
      <c r="A24" s="110"/>
      <c r="B24" s="107">
        <v>906</v>
      </c>
      <c r="C24" s="108"/>
      <c r="D24" s="108" t="s">
        <v>211</v>
      </c>
      <c r="E24" s="109" t="s">
        <v>210</v>
      </c>
      <c r="F24" s="1"/>
    </row>
    <row r="25" spans="1:6" s="87" customFormat="1" x14ac:dyDescent="0.25">
      <c r="A25" s="110"/>
      <c r="B25" s="107"/>
      <c r="C25" s="108"/>
      <c r="D25" s="108"/>
      <c r="E25" s="109"/>
      <c r="F25" s="1"/>
    </row>
    <row r="26" spans="1:6" s="87" customFormat="1" ht="13" x14ac:dyDescent="0.25">
      <c r="A26" s="110"/>
      <c r="B26" s="107"/>
      <c r="C26" s="152"/>
      <c r="D26" s="108"/>
      <c r="E26" s="109"/>
      <c r="F26" s="1"/>
    </row>
    <row r="27" spans="1:6" s="87" customFormat="1" ht="12.75" customHeight="1" x14ac:dyDescent="0.25">
      <c r="A27" s="110" t="s">
        <v>221</v>
      </c>
      <c r="B27" s="107"/>
      <c r="C27" s="152" t="s">
        <v>213</v>
      </c>
      <c r="D27" s="108"/>
      <c r="E27" s="109" t="s">
        <v>212</v>
      </c>
      <c r="F27" s="1"/>
    </row>
    <row r="28" spans="1:6" s="87" customFormat="1" ht="37.5" x14ac:dyDescent="0.25">
      <c r="A28" s="106"/>
      <c r="B28" s="107">
        <v>524.02</v>
      </c>
      <c r="C28" s="108" t="s">
        <v>227</v>
      </c>
      <c r="D28" s="108" t="s">
        <v>214</v>
      </c>
      <c r="E28" s="109" t="s">
        <v>171</v>
      </c>
      <c r="F28" s="1"/>
    </row>
    <row r="29" spans="1:6" s="87" customFormat="1" ht="25" x14ac:dyDescent="0.25">
      <c r="A29" s="106"/>
      <c r="B29" s="107">
        <v>270</v>
      </c>
      <c r="C29" s="108" t="s">
        <v>227</v>
      </c>
      <c r="D29" s="108" t="s">
        <v>215</v>
      </c>
      <c r="E29" s="109" t="s">
        <v>171</v>
      </c>
      <c r="F29" s="1"/>
    </row>
    <row r="30" spans="1:6" s="87" customFormat="1" x14ac:dyDescent="0.25">
      <c r="A30" s="106"/>
      <c r="B30" s="107">
        <v>781.41</v>
      </c>
      <c r="C30" s="108"/>
      <c r="D30" s="108" t="s">
        <v>217</v>
      </c>
      <c r="E30" s="109" t="s">
        <v>216</v>
      </c>
      <c r="F30" s="1"/>
    </row>
    <row r="31" spans="1:6" s="87" customFormat="1" x14ac:dyDescent="0.25">
      <c r="A31" s="106"/>
      <c r="B31" s="107">
        <v>404.16</v>
      </c>
      <c r="C31" s="108"/>
      <c r="D31" s="108" t="s">
        <v>218</v>
      </c>
      <c r="E31" s="109" t="s">
        <v>219</v>
      </c>
      <c r="F31" s="1"/>
    </row>
    <row r="32" spans="1:6" s="87" customFormat="1" x14ac:dyDescent="0.25">
      <c r="A32" s="106"/>
      <c r="B32" s="107">
        <v>29.58</v>
      </c>
      <c r="C32" s="108" t="s">
        <v>227</v>
      </c>
      <c r="D32" s="108" t="s">
        <v>220</v>
      </c>
      <c r="E32" s="109" t="s">
        <v>171</v>
      </c>
      <c r="F32" s="1"/>
    </row>
    <row r="33" spans="1:6" s="87" customFormat="1" x14ac:dyDescent="0.25">
      <c r="A33" s="106"/>
      <c r="B33" s="107">
        <v>37.6</v>
      </c>
      <c r="C33" s="108" t="s">
        <v>227</v>
      </c>
      <c r="D33" s="108" t="s">
        <v>204</v>
      </c>
      <c r="E33" s="109" t="s">
        <v>183</v>
      </c>
      <c r="F33" s="1"/>
    </row>
    <row r="34" spans="1:6" s="87" customFormat="1" x14ac:dyDescent="0.25">
      <c r="A34" s="106"/>
      <c r="B34" s="107"/>
      <c r="C34" s="108"/>
      <c r="D34" s="108"/>
      <c r="E34" s="109"/>
      <c r="F34" s="1"/>
    </row>
    <row r="35" spans="1:6" s="87" customFormat="1" x14ac:dyDescent="0.25">
      <c r="A35" s="106"/>
      <c r="B35" s="107"/>
      <c r="C35" s="108"/>
      <c r="D35" s="108"/>
      <c r="E35" s="109"/>
      <c r="F35" s="1"/>
    </row>
    <row r="36" spans="1:6" s="87" customFormat="1" x14ac:dyDescent="0.25">
      <c r="A36" s="106"/>
      <c r="B36" s="107"/>
      <c r="C36" s="108"/>
      <c r="D36" s="108"/>
      <c r="E36" s="109"/>
      <c r="F36" s="1"/>
    </row>
    <row r="37" spans="1:6" s="87" customFormat="1" hidden="1" x14ac:dyDescent="0.25">
      <c r="A37" s="120"/>
      <c r="B37" s="121"/>
      <c r="C37" s="122"/>
      <c r="D37" s="122"/>
      <c r="E37" s="123"/>
      <c r="F37" s="1"/>
    </row>
    <row r="38" spans="1:6" ht="19.5" customHeight="1" x14ac:dyDescent="0.25">
      <c r="A38" s="124" t="s">
        <v>154</v>
      </c>
      <c r="B38" s="125">
        <f>SUM(B12:B37)</f>
        <v>12608.71</v>
      </c>
      <c r="C38" s="126" t="str">
        <f>IF(SUBTOTAL(3,B12:B37)=SUBTOTAL(103,B12:B37),'Summary and sign-off'!$A$47,'Summary and sign-off'!$A$48)</f>
        <v>Check - there are no hidden rows with data</v>
      </c>
      <c r="D38" s="161" t="str">
        <f>IF('Summary and sign-off'!F54='Summary and sign-off'!F53,'Summary and sign-off'!A50,'Summary and sign-off'!A49)</f>
        <v>Check - each entry provides sufficient information</v>
      </c>
      <c r="E38" s="161"/>
      <c r="F38" s="46"/>
    </row>
    <row r="39" spans="1:6" ht="10.5" customHeight="1" x14ac:dyDescent="0.3">
      <c r="A39" s="28"/>
      <c r="B39" s="23"/>
      <c r="C39" s="28"/>
      <c r="D39" s="28"/>
      <c r="E39" s="28"/>
      <c r="F39" s="28"/>
    </row>
    <row r="40" spans="1:6" ht="24.75" customHeight="1" x14ac:dyDescent="0.35">
      <c r="A40" s="162" t="s">
        <v>92</v>
      </c>
      <c r="B40" s="162"/>
      <c r="C40" s="162"/>
      <c r="D40" s="162"/>
      <c r="E40" s="162"/>
      <c r="F40" s="47"/>
    </row>
    <row r="41" spans="1:6" ht="27" customHeight="1" x14ac:dyDescent="0.25">
      <c r="A41" s="35" t="s">
        <v>49</v>
      </c>
      <c r="B41" s="35" t="s">
        <v>31</v>
      </c>
      <c r="C41" s="35" t="s">
        <v>146</v>
      </c>
      <c r="D41" s="35" t="s">
        <v>102</v>
      </c>
      <c r="E41" s="35" t="s">
        <v>76</v>
      </c>
      <c r="F41" s="48"/>
    </row>
    <row r="42" spans="1:6" s="87" customFormat="1" hidden="1" x14ac:dyDescent="0.25">
      <c r="A42" s="110"/>
      <c r="B42" s="107"/>
      <c r="C42" s="108"/>
      <c r="D42" s="108"/>
      <c r="E42" s="109"/>
      <c r="F42" s="1"/>
    </row>
    <row r="43" spans="1:6" s="87" customFormat="1" ht="13" x14ac:dyDescent="0.25">
      <c r="A43" s="110" t="s">
        <v>170</v>
      </c>
      <c r="B43" s="107">
        <v>670.35</v>
      </c>
      <c r="C43" s="152" t="s">
        <v>178</v>
      </c>
      <c r="D43" s="108" t="s">
        <v>172</v>
      </c>
      <c r="E43" s="109" t="s">
        <v>171</v>
      </c>
      <c r="F43" s="1"/>
    </row>
    <row r="44" spans="1:6" s="87" customFormat="1" ht="25" x14ac:dyDescent="0.25">
      <c r="A44" s="110"/>
      <c r="B44" s="107">
        <v>639.96</v>
      </c>
      <c r="C44" s="108"/>
      <c r="D44" s="108" t="s">
        <v>222</v>
      </c>
      <c r="E44" s="109"/>
      <c r="F44" s="1"/>
    </row>
    <row r="45" spans="1:6" s="87" customFormat="1" x14ac:dyDescent="0.25">
      <c r="A45" s="110"/>
      <c r="B45" s="107">
        <v>34.78</v>
      </c>
      <c r="C45" s="108"/>
      <c r="D45" s="108" t="s">
        <v>230</v>
      </c>
      <c r="E45" s="109"/>
      <c r="F45" s="1"/>
    </row>
    <row r="46" spans="1:6" s="87" customFormat="1" x14ac:dyDescent="0.25">
      <c r="A46" s="110"/>
      <c r="B46" s="107"/>
      <c r="C46" s="108"/>
      <c r="D46" s="108"/>
      <c r="E46" s="109"/>
      <c r="F46" s="1"/>
    </row>
    <row r="47" spans="1:6" s="87" customFormat="1" x14ac:dyDescent="0.25">
      <c r="A47" s="110"/>
      <c r="B47" s="107"/>
      <c r="C47" s="108"/>
      <c r="D47" s="108"/>
      <c r="E47" s="109"/>
      <c r="F47" s="1"/>
    </row>
    <row r="48" spans="1:6" s="87" customFormat="1" ht="13" x14ac:dyDescent="0.25">
      <c r="A48" s="110" t="s">
        <v>173</v>
      </c>
      <c r="B48" s="107">
        <v>567.30999999999995</v>
      </c>
      <c r="C48" s="152" t="s">
        <v>179</v>
      </c>
      <c r="D48" s="108" t="s">
        <v>172</v>
      </c>
      <c r="E48" s="109" t="s">
        <v>171</v>
      </c>
      <c r="F48" s="1"/>
    </row>
    <row r="49" spans="1:6" s="87" customFormat="1" x14ac:dyDescent="0.25">
      <c r="A49" s="110"/>
      <c r="B49" s="107">
        <v>260</v>
      </c>
      <c r="C49" s="108"/>
      <c r="D49" s="108" t="s">
        <v>199</v>
      </c>
      <c r="E49" s="109"/>
      <c r="F49" s="1"/>
    </row>
    <row r="50" spans="1:6" s="87" customFormat="1" x14ac:dyDescent="0.25">
      <c r="A50" s="110"/>
      <c r="B50" s="107">
        <v>31.62</v>
      </c>
      <c r="C50" s="108"/>
      <c r="D50" s="108" t="s">
        <v>197</v>
      </c>
      <c r="E50" s="109"/>
      <c r="F50" s="1"/>
    </row>
    <row r="51" spans="1:6" s="87" customFormat="1" x14ac:dyDescent="0.25">
      <c r="A51" s="110"/>
      <c r="B51" s="107">
        <v>178.1</v>
      </c>
      <c r="C51" s="108"/>
      <c r="D51" s="108" t="s">
        <v>198</v>
      </c>
      <c r="E51" s="109"/>
      <c r="F51" s="1"/>
    </row>
    <row r="52" spans="1:6" s="87" customFormat="1" x14ac:dyDescent="0.25">
      <c r="A52" s="110"/>
      <c r="B52" s="107"/>
      <c r="C52" s="108"/>
      <c r="D52" s="108"/>
      <c r="E52" s="109"/>
      <c r="F52" s="1"/>
    </row>
    <row r="53" spans="1:6" s="87" customFormat="1" x14ac:dyDescent="0.25">
      <c r="A53" s="110"/>
      <c r="B53" s="107"/>
      <c r="C53" s="108"/>
      <c r="D53" s="108"/>
      <c r="E53" s="109"/>
      <c r="F53" s="1"/>
    </row>
    <row r="54" spans="1:6" s="87" customFormat="1" x14ac:dyDescent="0.25">
      <c r="A54" s="110"/>
      <c r="B54" s="107"/>
      <c r="C54" s="108"/>
      <c r="D54" s="108"/>
      <c r="E54" s="109"/>
      <c r="F54" s="1"/>
    </row>
    <row r="55" spans="1:6" s="87" customFormat="1" ht="13" x14ac:dyDescent="0.25">
      <c r="A55" s="110" t="s">
        <v>177</v>
      </c>
      <c r="B55" s="107">
        <v>370.36</v>
      </c>
      <c r="C55" s="152" t="s">
        <v>223</v>
      </c>
      <c r="D55" s="108" t="s">
        <v>172</v>
      </c>
      <c r="E55" s="109" t="s">
        <v>171</v>
      </c>
      <c r="F55" s="1"/>
    </row>
    <row r="56" spans="1:6" s="87" customFormat="1" x14ac:dyDescent="0.25">
      <c r="A56" s="110"/>
      <c r="B56" s="107">
        <v>361.74</v>
      </c>
      <c r="C56" s="108"/>
      <c r="D56" s="108" t="s">
        <v>200</v>
      </c>
      <c r="E56" s="109"/>
      <c r="F56" s="1"/>
    </row>
    <row r="57" spans="1:6" s="87" customFormat="1" x14ac:dyDescent="0.25">
      <c r="A57" s="110"/>
      <c r="B57" s="107">
        <v>20.73</v>
      </c>
      <c r="C57" s="108"/>
      <c r="D57" s="108" t="s">
        <v>201</v>
      </c>
      <c r="E57" s="109"/>
      <c r="F57" s="1"/>
    </row>
    <row r="58" spans="1:6" s="87" customFormat="1" x14ac:dyDescent="0.25">
      <c r="A58" s="110"/>
      <c r="B58" s="107">
        <v>98.2</v>
      </c>
      <c r="C58" s="108"/>
      <c r="D58" s="108" t="s">
        <v>202</v>
      </c>
      <c r="E58" s="109"/>
      <c r="F58" s="1"/>
    </row>
    <row r="59" spans="1:6" s="87" customFormat="1" x14ac:dyDescent="0.25">
      <c r="A59" s="110"/>
      <c r="B59" s="107">
        <v>157.5</v>
      </c>
      <c r="C59" s="108"/>
      <c r="D59" s="108" t="s">
        <v>233</v>
      </c>
      <c r="E59" s="109"/>
      <c r="F59" s="1"/>
    </row>
    <row r="60" spans="1:6" s="87" customFormat="1" x14ac:dyDescent="0.25">
      <c r="A60" s="110"/>
      <c r="B60" s="107"/>
      <c r="C60" s="108"/>
      <c r="D60" s="108"/>
      <c r="E60" s="109"/>
      <c r="F60" s="1"/>
    </row>
    <row r="61" spans="1:6" s="87" customFormat="1" x14ac:dyDescent="0.25">
      <c r="A61" s="110"/>
      <c r="B61" s="107"/>
      <c r="C61" s="108" t="s">
        <v>229</v>
      </c>
      <c r="D61" s="108"/>
      <c r="E61" s="109"/>
      <c r="F61" s="1"/>
    </row>
    <row r="62" spans="1:6" s="87" customFormat="1" ht="13" x14ac:dyDescent="0.25">
      <c r="A62" s="110" t="s">
        <v>228</v>
      </c>
      <c r="B62" s="107">
        <v>418.89</v>
      </c>
      <c r="C62" s="152"/>
      <c r="D62" s="108" t="s">
        <v>172</v>
      </c>
      <c r="E62" s="109" t="s">
        <v>171</v>
      </c>
      <c r="F62" s="1"/>
    </row>
    <row r="63" spans="1:6" s="87" customFormat="1" ht="25" x14ac:dyDescent="0.25">
      <c r="A63" s="153"/>
      <c r="B63" s="107">
        <v>265.8</v>
      </c>
      <c r="C63" s="152"/>
      <c r="D63" s="108" t="s">
        <v>231</v>
      </c>
      <c r="E63" s="109" t="s">
        <v>232</v>
      </c>
      <c r="F63" s="1"/>
    </row>
    <row r="64" spans="1:6" s="87" customFormat="1" ht="13" x14ac:dyDescent="0.25">
      <c r="A64" s="153"/>
      <c r="B64" s="107"/>
      <c r="C64" s="152"/>
      <c r="D64" s="108"/>
      <c r="E64" s="109"/>
      <c r="F64" s="1"/>
    </row>
    <row r="65" spans="1:6" s="87" customFormat="1" x14ac:dyDescent="0.25">
      <c r="A65" s="110"/>
      <c r="B65" s="107"/>
      <c r="C65" s="108"/>
      <c r="D65" s="108"/>
      <c r="E65" s="109"/>
      <c r="F65" s="1"/>
    </row>
    <row r="66" spans="1:6" s="87" customFormat="1" hidden="1" x14ac:dyDescent="0.25">
      <c r="A66" s="110"/>
      <c r="B66" s="107"/>
      <c r="C66" s="108"/>
      <c r="D66" s="108"/>
      <c r="E66" s="109"/>
      <c r="F66" s="1"/>
    </row>
    <row r="67" spans="1:6" ht="19.5" customHeight="1" x14ac:dyDescent="0.25">
      <c r="A67" s="124" t="s">
        <v>155</v>
      </c>
      <c r="B67" s="125">
        <f>SUM(B42:B66)</f>
        <v>4075.3399999999992</v>
      </c>
      <c r="C67" s="126" t="str">
        <f>IF(SUBTOTAL(3,B42:B66)=SUBTOTAL(103,B42:B66),'Summary and sign-off'!$A$47,'Summary and sign-off'!$A$48)</f>
        <v>Check - there are no hidden rows with data</v>
      </c>
      <c r="D67" s="161" t="str">
        <f>IF('Summary and sign-off'!F55='Summary and sign-off'!F53,'Summary and sign-off'!A50,'Summary and sign-off'!A49)</f>
        <v>Check - each entry provides sufficient information</v>
      </c>
      <c r="E67" s="161"/>
      <c r="F67" s="46"/>
    </row>
    <row r="68" spans="1:6" ht="10.5" customHeight="1" x14ac:dyDescent="0.3">
      <c r="A68" s="28"/>
      <c r="B68" s="23"/>
      <c r="C68" s="28"/>
      <c r="D68" s="28"/>
      <c r="E68" s="28"/>
      <c r="F68" s="28"/>
    </row>
    <row r="69" spans="1:6" ht="24.75" customHeight="1" x14ac:dyDescent="0.25">
      <c r="A69" s="162" t="s">
        <v>44</v>
      </c>
      <c r="B69" s="162"/>
      <c r="C69" s="162"/>
      <c r="D69" s="162"/>
      <c r="E69" s="162"/>
      <c r="F69" s="46"/>
    </row>
    <row r="70" spans="1:6" ht="27" customHeight="1" x14ac:dyDescent="0.25">
      <c r="A70" s="35" t="s">
        <v>49</v>
      </c>
      <c r="B70" s="35" t="s">
        <v>31</v>
      </c>
      <c r="C70" s="35" t="s">
        <v>147</v>
      </c>
      <c r="D70" s="35" t="s">
        <v>88</v>
      </c>
      <c r="E70" s="35" t="s">
        <v>76</v>
      </c>
      <c r="F70" s="49"/>
    </row>
    <row r="71" spans="1:6" s="87" customFormat="1" hidden="1" x14ac:dyDescent="0.25">
      <c r="A71" s="110"/>
      <c r="B71" s="107"/>
      <c r="C71" s="108"/>
      <c r="D71" s="108"/>
      <c r="E71" s="109"/>
      <c r="F71" s="1"/>
    </row>
    <row r="72" spans="1:6" s="87" customFormat="1" x14ac:dyDescent="0.25">
      <c r="A72" s="110"/>
      <c r="B72" s="107"/>
      <c r="C72" s="108"/>
      <c r="D72" s="108"/>
      <c r="E72" s="109"/>
      <c r="F72" s="1"/>
    </row>
    <row r="73" spans="1:6" s="87" customFormat="1" x14ac:dyDescent="0.25">
      <c r="A73" s="110"/>
      <c r="B73" s="107"/>
      <c r="C73" s="108"/>
      <c r="D73" s="108"/>
      <c r="E73" s="109"/>
      <c r="F73" s="1"/>
    </row>
    <row r="74" spans="1:6" s="87" customFormat="1" x14ac:dyDescent="0.25">
      <c r="A74" s="110"/>
      <c r="B74" s="107"/>
      <c r="C74" s="108"/>
      <c r="D74" s="108"/>
      <c r="E74" s="109"/>
      <c r="F74" s="1"/>
    </row>
    <row r="75" spans="1:6" s="87" customFormat="1" x14ac:dyDescent="0.25">
      <c r="A75" s="110"/>
      <c r="B75" s="107"/>
      <c r="C75" s="108"/>
      <c r="D75" s="108"/>
      <c r="E75" s="109"/>
      <c r="F75" s="1"/>
    </row>
    <row r="76" spans="1:6" s="87" customFormat="1" x14ac:dyDescent="0.25">
      <c r="A76" s="110"/>
      <c r="B76" s="107"/>
      <c r="C76" s="108"/>
      <c r="D76" s="108"/>
      <c r="E76" s="109"/>
      <c r="F76" s="1"/>
    </row>
    <row r="77" spans="1:6" s="87" customFormat="1" x14ac:dyDescent="0.25">
      <c r="A77" s="110"/>
      <c r="B77" s="107"/>
      <c r="C77" s="108"/>
      <c r="D77" s="108"/>
      <c r="E77" s="109"/>
      <c r="F77" s="1"/>
    </row>
    <row r="78" spans="1:6" s="87" customFormat="1" x14ac:dyDescent="0.25">
      <c r="A78" s="110"/>
      <c r="B78" s="107"/>
      <c r="C78" s="108"/>
      <c r="D78" s="108"/>
      <c r="E78" s="109"/>
      <c r="F78" s="1"/>
    </row>
    <row r="79" spans="1:6" s="87" customFormat="1" x14ac:dyDescent="0.25">
      <c r="A79" s="110"/>
      <c r="B79" s="107"/>
      <c r="C79" s="108"/>
      <c r="D79" s="108"/>
      <c r="E79" s="109"/>
      <c r="F79" s="1"/>
    </row>
    <row r="80" spans="1:6" s="87" customFormat="1" hidden="1" x14ac:dyDescent="0.25">
      <c r="A80" s="110"/>
      <c r="B80" s="107"/>
      <c r="C80" s="108"/>
      <c r="D80" s="108"/>
      <c r="E80" s="109"/>
      <c r="F80" s="1"/>
    </row>
    <row r="81" spans="1:6" ht="19.5" customHeight="1" x14ac:dyDescent="0.25">
      <c r="A81" s="124" t="s">
        <v>152</v>
      </c>
      <c r="B81" s="125">
        <f>SUM(B71:B80)</f>
        <v>0</v>
      </c>
      <c r="C81" s="126" t="str">
        <f>IF(SUBTOTAL(3,B71:B80)=SUBTOTAL(103,B71:B80),'Summary and sign-off'!$A$47,'Summary and sign-off'!$A$48)</f>
        <v>Check - there are no hidden rows with data</v>
      </c>
      <c r="D81" s="161" t="str">
        <f>IF('Summary and sign-off'!F56='Summary and sign-off'!F53,'Summary and sign-off'!A50,'Summary and sign-off'!A49)</f>
        <v>Check - each entry provides sufficient information</v>
      </c>
      <c r="E81" s="161"/>
      <c r="F81" s="46"/>
    </row>
    <row r="82" spans="1:6" ht="10.5" customHeight="1" x14ac:dyDescent="0.3">
      <c r="A82" s="28"/>
      <c r="B82" s="93"/>
      <c r="C82" s="23"/>
      <c r="D82" s="28"/>
      <c r="E82" s="28"/>
      <c r="F82" s="28"/>
    </row>
    <row r="83" spans="1:6" ht="34.5" customHeight="1" x14ac:dyDescent="0.25">
      <c r="A83" s="50" t="s">
        <v>1</v>
      </c>
      <c r="B83" s="94">
        <f>B38+B67+B81</f>
        <v>16684.05</v>
      </c>
      <c r="C83" s="51"/>
      <c r="D83" s="51"/>
      <c r="E83" s="51"/>
      <c r="F83" s="27"/>
    </row>
    <row r="84" spans="1:6" ht="13" x14ac:dyDescent="0.3">
      <c r="A84" s="28"/>
      <c r="B84" s="23"/>
      <c r="C84" s="28"/>
      <c r="D84" s="28"/>
      <c r="E84" s="28"/>
      <c r="F84" s="28"/>
    </row>
    <row r="85" spans="1:6" ht="13" x14ac:dyDescent="0.3">
      <c r="A85" s="52" t="s">
        <v>8</v>
      </c>
      <c r="B85" s="26"/>
      <c r="C85" s="27"/>
      <c r="D85" s="27"/>
      <c r="E85" s="27"/>
      <c r="F85" s="28"/>
    </row>
    <row r="86" spans="1:6" ht="12.65" customHeight="1" x14ac:dyDescent="0.25">
      <c r="A86" s="24" t="s">
        <v>50</v>
      </c>
      <c r="B86" s="53"/>
      <c r="C86" s="53"/>
      <c r="D86" s="32"/>
      <c r="E86" s="32"/>
      <c r="F86" s="28"/>
    </row>
    <row r="87" spans="1:6" ht="12.9" customHeight="1" x14ac:dyDescent="0.25">
      <c r="A87" s="31" t="s">
        <v>156</v>
      </c>
      <c r="B87" s="28"/>
      <c r="C87" s="32"/>
      <c r="D87" s="28"/>
      <c r="E87" s="32"/>
      <c r="F87" s="28"/>
    </row>
    <row r="88" spans="1:6" x14ac:dyDescent="0.25">
      <c r="A88" s="31" t="s">
        <v>149</v>
      </c>
      <c r="B88" s="32"/>
      <c r="C88" s="32"/>
      <c r="D88" s="32"/>
      <c r="E88" s="54"/>
      <c r="F88" s="46"/>
    </row>
    <row r="89" spans="1:6" ht="13" x14ac:dyDescent="0.3">
      <c r="A89" s="24" t="s">
        <v>157</v>
      </c>
      <c r="B89" s="26"/>
      <c r="C89" s="27"/>
      <c r="D89" s="27"/>
      <c r="E89" s="27"/>
      <c r="F89" s="28"/>
    </row>
    <row r="90" spans="1:6" ht="12.9" customHeight="1" x14ac:dyDescent="0.25">
      <c r="A90" s="31" t="s">
        <v>148</v>
      </c>
      <c r="B90" s="28"/>
      <c r="C90" s="32"/>
      <c r="D90" s="28"/>
      <c r="E90" s="32"/>
      <c r="F90" s="28"/>
    </row>
    <row r="91" spans="1:6" x14ac:dyDescent="0.25">
      <c r="A91" s="31" t="s">
        <v>153</v>
      </c>
      <c r="B91" s="32"/>
      <c r="C91" s="32"/>
      <c r="D91" s="32"/>
      <c r="E91" s="54"/>
      <c r="F91" s="46"/>
    </row>
    <row r="92" spans="1:6" x14ac:dyDescent="0.25">
      <c r="A92" s="36" t="s">
        <v>165</v>
      </c>
      <c r="B92" s="36"/>
      <c r="C92" s="36"/>
      <c r="D92" s="36"/>
      <c r="E92" s="54"/>
      <c r="F92" s="46"/>
    </row>
    <row r="93" spans="1:6" x14ac:dyDescent="0.25">
      <c r="A93" s="40"/>
      <c r="B93" s="28"/>
      <c r="C93" s="28"/>
      <c r="D93" s="28"/>
      <c r="E93" s="46"/>
      <c r="F93" s="46"/>
    </row>
    <row r="94" spans="1:6" hidden="1" x14ac:dyDescent="0.25">
      <c r="A94" s="40"/>
      <c r="B94" s="28"/>
      <c r="C94" s="28"/>
      <c r="D94" s="28"/>
      <c r="E94" s="46"/>
      <c r="F94" s="46"/>
    </row>
    <row r="95" spans="1:6" hidden="1" x14ac:dyDescent="0.25"/>
    <row r="96" spans="1:6" hidden="1" x14ac:dyDescent="0.25"/>
    <row r="97" spans="1:6" hidden="1" x14ac:dyDescent="0.25"/>
    <row r="98" spans="1:6" hidden="1" x14ac:dyDescent="0.25"/>
    <row r="99" spans="1:6" ht="12.75" hidden="1" customHeight="1" x14ac:dyDescent="0.25"/>
    <row r="100" spans="1:6" hidden="1" x14ac:dyDescent="0.25"/>
    <row r="101" spans="1:6" hidden="1" x14ac:dyDescent="0.25"/>
    <row r="102" spans="1:6" hidden="1" x14ac:dyDescent="0.25">
      <c r="A102" s="55"/>
      <c r="B102" s="46"/>
      <c r="C102" s="46"/>
      <c r="D102" s="46"/>
      <c r="E102" s="46"/>
      <c r="F102" s="46"/>
    </row>
    <row r="103" spans="1:6" hidden="1" x14ac:dyDescent="0.25">
      <c r="A103" s="55"/>
      <c r="B103" s="46"/>
      <c r="C103" s="46"/>
      <c r="D103" s="46"/>
      <c r="E103" s="46"/>
      <c r="F103" s="46"/>
    </row>
    <row r="104" spans="1:6" hidden="1" x14ac:dyDescent="0.25">
      <c r="A104" s="55"/>
      <c r="B104" s="46"/>
      <c r="C104" s="46"/>
      <c r="D104" s="46"/>
      <c r="E104" s="46"/>
      <c r="F104" s="46"/>
    </row>
    <row r="105" spans="1:6" hidden="1" x14ac:dyDescent="0.25">
      <c r="A105" s="55"/>
      <c r="B105" s="46"/>
      <c r="C105" s="46"/>
      <c r="D105" s="46"/>
      <c r="E105" s="46"/>
      <c r="F105" s="46"/>
    </row>
    <row r="106" spans="1:6" hidden="1" x14ac:dyDescent="0.25">
      <c r="A106" s="55"/>
      <c r="B106" s="46"/>
      <c r="C106" s="46"/>
      <c r="D106" s="46"/>
      <c r="E106" s="46"/>
      <c r="F106" s="46"/>
    </row>
    <row r="107" spans="1:6" hidden="1" x14ac:dyDescent="0.25"/>
    <row r="108" spans="1:6" hidden="1" x14ac:dyDescent="0.25"/>
    <row r="109" spans="1:6" hidden="1" x14ac:dyDescent="0.25"/>
    <row r="110" spans="1:6" hidden="1" x14ac:dyDescent="0.25"/>
    <row r="111" spans="1:6" hidden="1" x14ac:dyDescent="0.25"/>
    <row r="112" spans="1:6" hidden="1" x14ac:dyDescent="0.25"/>
    <row r="113" hidden="1" x14ac:dyDescent="0.25"/>
    <row r="114" x14ac:dyDescent="0.25"/>
    <row r="115" x14ac:dyDescent="0.25"/>
    <row r="116" x14ac:dyDescent="0.25"/>
    <row r="117" x14ac:dyDescent="0.25"/>
    <row r="118" x14ac:dyDescent="0.25"/>
    <row r="119" x14ac:dyDescent="0.25"/>
    <row r="120" x14ac:dyDescent="0.25"/>
  </sheetData>
  <sheetProtection sheet="1" formatCells="0" formatRows="0" insertColumns="0" insertRows="0" deleteRows="0"/>
  <mergeCells count="15">
    <mergeCell ref="B7:E7"/>
    <mergeCell ref="B5:E5"/>
    <mergeCell ref="D81:E81"/>
    <mergeCell ref="A1:E1"/>
    <mergeCell ref="A40:E40"/>
    <mergeCell ref="A69:E69"/>
    <mergeCell ref="B2:E2"/>
    <mergeCell ref="B3:E3"/>
    <mergeCell ref="B4:E4"/>
    <mergeCell ref="A8:E8"/>
    <mergeCell ref="A9:E9"/>
    <mergeCell ref="B6:E6"/>
    <mergeCell ref="D38:E38"/>
    <mergeCell ref="D67:E67"/>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71:A80 A12:A14 A19:A37 A42:A66">
      <formula1>$B$4</formula1>
      <formula2>$B$5</formula2>
    </dataValidation>
    <dataValidation allowBlank="1" showInputMessage="1" showErrorMessage="1" prompt="Insert additional rows as needed:_x000a_- 'right click' on a row number (left of screen)_x000a_- select 'Insert' (this will insert a row above it)" sqref="A70 A41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B71:B80 B12:B37 B42:B66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5"/>
  <sheetViews>
    <sheetView zoomScaleNormal="100" workbookViewId="0">
      <selection activeCell="B7" sqref="B7:E7"/>
    </sheetView>
  </sheetViews>
  <sheetFormatPr defaultColWidth="0" defaultRowHeight="12.5" zeroHeight="1" x14ac:dyDescent="0.25"/>
  <cols>
    <col min="1" max="1" width="35.6328125" style="17" customWidth="1"/>
    <col min="2" max="2" width="14.36328125" style="17" customWidth="1"/>
    <col min="3" max="3" width="71.453125" style="17" customWidth="1"/>
    <col min="4" max="4" width="50" style="17" customWidth="1"/>
    <col min="5" max="5" width="21.453125" style="17" customWidth="1"/>
    <col min="6" max="6" width="39.36328125" style="17" customWidth="1"/>
    <col min="7" max="10" width="9.08984375" style="17" hidden="1" customWidth="1"/>
    <col min="11" max="13" width="0" style="17" hidden="1" customWidth="1"/>
    <col min="14" max="16384" width="0" style="17" hidden="1"/>
  </cols>
  <sheetData>
    <row r="1" spans="1:6" ht="26.25" customHeight="1" x14ac:dyDescent="0.25">
      <c r="A1" s="157" t="s">
        <v>6</v>
      </c>
      <c r="B1" s="157"/>
      <c r="C1" s="157"/>
      <c r="D1" s="157"/>
      <c r="E1" s="157"/>
      <c r="F1" s="38"/>
    </row>
    <row r="2" spans="1:6" ht="21" customHeight="1" x14ac:dyDescent="0.25">
      <c r="A2" s="4" t="s">
        <v>2</v>
      </c>
      <c r="B2" s="160" t="str">
        <f>'Summary and sign-off'!B2:F2</f>
        <v>Ministry of Foreign Affairs and Trade</v>
      </c>
      <c r="C2" s="160"/>
      <c r="D2" s="160"/>
      <c r="E2" s="160"/>
      <c r="F2" s="38"/>
    </row>
    <row r="3" spans="1:6" ht="21" customHeight="1" x14ac:dyDescent="0.25">
      <c r="A3" s="4" t="s">
        <v>3</v>
      </c>
      <c r="B3" s="160" t="str">
        <f>'Summary and sign-off'!B3:F3</f>
        <v>Chris Seed</v>
      </c>
      <c r="C3" s="160"/>
      <c r="D3" s="160"/>
      <c r="E3" s="160"/>
      <c r="F3" s="38"/>
    </row>
    <row r="4" spans="1:6" ht="21" customHeight="1" x14ac:dyDescent="0.25">
      <c r="A4" s="4" t="s">
        <v>77</v>
      </c>
      <c r="B4" s="160">
        <f>'Summary and sign-off'!B4:F4</f>
        <v>43497</v>
      </c>
      <c r="C4" s="160"/>
      <c r="D4" s="160"/>
      <c r="E4" s="160"/>
      <c r="F4" s="38"/>
    </row>
    <row r="5" spans="1:6" ht="21" customHeight="1" x14ac:dyDescent="0.25">
      <c r="A5" s="4" t="s">
        <v>78</v>
      </c>
      <c r="B5" s="160">
        <f>'Summary and sign-off'!B5:F5</f>
        <v>43646</v>
      </c>
      <c r="C5" s="160"/>
      <c r="D5" s="160"/>
      <c r="E5" s="160"/>
      <c r="F5" s="38"/>
    </row>
    <row r="6" spans="1:6" ht="21" customHeight="1" x14ac:dyDescent="0.25">
      <c r="A6" s="4" t="s">
        <v>29</v>
      </c>
      <c r="B6" s="155" t="s">
        <v>64</v>
      </c>
      <c r="C6" s="155"/>
      <c r="D6" s="155"/>
      <c r="E6" s="155"/>
      <c r="F6" s="38"/>
    </row>
    <row r="7" spans="1:6" ht="21" customHeight="1" x14ac:dyDescent="0.25">
      <c r="A7" s="4" t="s">
        <v>104</v>
      </c>
      <c r="B7" s="155" t="s">
        <v>116</v>
      </c>
      <c r="C7" s="155"/>
      <c r="D7" s="155"/>
      <c r="E7" s="155"/>
      <c r="F7" s="38"/>
    </row>
    <row r="8" spans="1:6" ht="35.25" customHeight="1" x14ac:dyDescent="0.35">
      <c r="A8" s="170" t="s">
        <v>158</v>
      </c>
      <c r="B8" s="170"/>
      <c r="C8" s="171"/>
      <c r="D8" s="171"/>
      <c r="E8" s="171"/>
      <c r="F8" s="42"/>
    </row>
    <row r="9" spans="1:6" ht="35.25" customHeight="1" x14ac:dyDescent="0.35">
      <c r="A9" s="168" t="s">
        <v>135</v>
      </c>
      <c r="B9" s="169"/>
      <c r="C9" s="169"/>
      <c r="D9" s="169"/>
      <c r="E9" s="169"/>
      <c r="F9" s="42"/>
    </row>
    <row r="10" spans="1:6" ht="27" customHeight="1" x14ac:dyDescent="0.25">
      <c r="A10" s="35" t="s">
        <v>161</v>
      </c>
      <c r="B10" s="35" t="s">
        <v>31</v>
      </c>
      <c r="C10" s="35" t="s">
        <v>89</v>
      </c>
      <c r="D10" s="35" t="s">
        <v>87</v>
      </c>
      <c r="E10" s="35" t="s">
        <v>76</v>
      </c>
      <c r="F10" s="24"/>
    </row>
    <row r="11" spans="1:6" s="87" customFormat="1" hidden="1" x14ac:dyDescent="0.25">
      <c r="A11" s="106"/>
      <c r="B11" s="107"/>
      <c r="C11" s="112"/>
      <c r="D11" s="112"/>
      <c r="E11" s="113"/>
      <c r="F11" s="2"/>
    </row>
    <row r="12" spans="1:6" s="87" customFormat="1" x14ac:dyDescent="0.25">
      <c r="A12" s="110">
        <v>43587</v>
      </c>
      <c r="B12" s="107">
        <v>98.2</v>
      </c>
      <c r="C12" s="112" t="s">
        <v>226</v>
      </c>
      <c r="D12" s="112" t="s">
        <v>224</v>
      </c>
      <c r="E12" s="113" t="s">
        <v>225</v>
      </c>
      <c r="F12" s="2"/>
    </row>
    <row r="13" spans="1:6" s="87" customFormat="1" x14ac:dyDescent="0.25">
      <c r="A13" s="110">
        <v>43602</v>
      </c>
      <c r="B13" s="107">
        <v>24</v>
      </c>
      <c r="C13" s="112" t="s">
        <v>189</v>
      </c>
      <c r="D13" s="112" t="s">
        <v>243</v>
      </c>
      <c r="E13" s="113" t="s">
        <v>183</v>
      </c>
      <c r="F13" s="2"/>
    </row>
    <row r="14" spans="1:6" s="87" customFormat="1" x14ac:dyDescent="0.25">
      <c r="A14" s="110"/>
      <c r="B14" s="107"/>
      <c r="C14" s="112"/>
      <c r="D14" s="112"/>
      <c r="E14" s="113"/>
      <c r="F14" s="2"/>
    </row>
    <row r="15" spans="1:6" s="87" customFormat="1" x14ac:dyDescent="0.25">
      <c r="A15" s="110"/>
      <c r="B15" s="107"/>
      <c r="C15" s="112"/>
      <c r="D15" s="112"/>
      <c r="E15" s="113"/>
      <c r="F15" s="2"/>
    </row>
    <row r="16" spans="1:6" s="87" customFormat="1" x14ac:dyDescent="0.25">
      <c r="A16" s="110"/>
      <c r="B16" s="107"/>
      <c r="C16" s="112"/>
      <c r="D16" s="112"/>
      <c r="E16" s="113"/>
      <c r="F16" s="2"/>
    </row>
    <row r="17" spans="1:6" s="87" customFormat="1" x14ac:dyDescent="0.25">
      <c r="A17" s="110"/>
      <c r="B17" s="107"/>
      <c r="C17" s="112"/>
      <c r="D17" s="112"/>
      <c r="E17" s="113"/>
      <c r="F17" s="2"/>
    </row>
    <row r="18" spans="1:6" s="87" customFormat="1" x14ac:dyDescent="0.25">
      <c r="A18" s="110"/>
      <c r="B18" s="107"/>
      <c r="C18" s="112"/>
      <c r="D18" s="112"/>
      <c r="E18" s="113"/>
      <c r="F18" s="2"/>
    </row>
    <row r="19" spans="1:6" s="87" customFormat="1" x14ac:dyDescent="0.25">
      <c r="A19" s="110"/>
      <c r="B19" s="107"/>
      <c r="C19" s="112"/>
      <c r="D19" s="112"/>
      <c r="E19" s="113"/>
      <c r="F19" s="2"/>
    </row>
    <row r="20" spans="1:6" s="87" customFormat="1" x14ac:dyDescent="0.25">
      <c r="A20" s="110"/>
      <c r="B20" s="107"/>
      <c r="C20" s="112"/>
      <c r="D20" s="112"/>
      <c r="E20" s="113"/>
      <c r="F20" s="2"/>
    </row>
    <row r="21" spans="1:6" s="87" customFormat="1" x14ac:dyDescent="0.25">
      <c r="A21" s="110"/>
      <c r="B21" s="107"/>
      <c r="C21" s="112"/>
      <c r="D21" s="112"/>
      <c r="E21" s="113"/>
      <c r="F21" s="2"/>
    </row>
    <row r="22" spans="1:6" s="87" customFormat="1" x14ac:dyDescent="0.25">
      <c r="A22" s="106"/>
      <c r="B22" s="107"/>
      <c r="C22" s="112"/>
      <c r="D22" s="112"/>
      <c r="E22" s="113"/>
      <c r="F22" s="2"/>
    </row>
    <row r="23" spans="1:6" s="87" customFormat="1" x14ac:dyDescent="0.25">
      <c r="A23" s="106"/>
      <c r="B23" s="107"/>
      <c r="C23" s="112"/>
      <c r="D23" s="112"/>
      <c r="E23" s="113"/>
      <c r="F23" s="2"/>
    </row>
    <row r="24" spans="1:6" s="87" customFormat="1" ht="11.25" hidden="1" customHeight="1" x14ac:dyDescent="0.25">
      <c r="A24" s="106"/>
      <c r="B24" s="107"/>
      <c r="C24" s="112"/>
      <c r="D24" s="112"/>
      <c r="E24" s="113"/>
      <c r="F24" s="2"/>
    </row>
    <row r="25" spans="1:6" ht="34.5" customHeight="1" x14ac:dyDescent="0.25">
      <c r="A25" s="88" t="s">
        <v>129</v>
      </c>
      <c r="B25" s="98">
        <f>SUM(B11:B24)</f>
        <v>122.2</v>
      </c>
      <c r="C25" s="119" t="str">
        <f>IF(SUBTOTAL(3,B11:B24)=SUBTOTAL(103,B11:B24),'Summary and sign-off'!$A$47,'Summary and sign-off'!$A$48)</f>
        <v>Check - there are no hidden rows with data</v>
      </c>
      <c r="D25" s="161" t="str">
        <f>IF('Summary and sign-off'!F57='Summary and sign-off'!F53,'Summary and sign-off'!A50,'Summary and sign-off'!A49)</f>
        <v>Check - each entry provides sufficient information</v>
      </c>
      <c r="E25" s="161"/>
      <c r="F25" s="2"/>
    </row>
    <row r="26" spans="1:6" ht="13" x14ac:dyDescent="0.3">
      <c r="A26" s="22"/>
      <c r="B26" s="21"/>
      <c r="C26" s="21"/>
      <c r="D26" s="21"/>
      <c r="E26" s="21"/>
      <c r="F26" s="38"/>
    </row>
    <row r="27" spans="1:6" ht="13" x14ac:dyDescent="0.3">
      <c r="A27" s="22" t="s">
        <v>8</v>
      </c>
      <c r="B27" s="23"/>
      <c r="C27" s="28"/>
      <c r="D27" s="21"/>
      <c r="E27" s="21"/>
      <c r="F27" s="38"/>
    </row>
    <row r="28" spans="1:6" ht="12.75" customHeight="1" x14ac:dyDescent="0.25">
      <c r="A28" s="24" t="s">
        <v>160</v>
      </c>
      <c r="B28" s="24"/>
      <c r="C28" s="24"/>
      <c r="D28" s="24"/>
      <c r="E28" s="24"/>
      <c r="F28" s="38"/>
    </row>
    <row r="29" spans="1:6" x14ac:dyDescent="0.25">
      <c r="A29" s="24" t="s">
        <v>159</v>
      </c>
      <c r="B29" s="31"/>
      <c r="C29" s="43"/>
      <c r="D29" s="44"/>
      <c r="E29" s="44"/>
      <c r="F29" s="38"/>
    </row>
    <row r="30" spans="1:6" ht="13" x14ac:dyDescent="0.3">
      <c r="A30" s="24" t="s">
        <v>157</v>
      </c>
      <c r="B30" s="26"/>
      <c r="C30" s="27"/>
      <c r="D30" s="27"/>
      <c r="E30" s="27"/>
      <c r="F30" s="28"/>
    </row>
    <row r="31" spans="1:6" x14ac:dyDescent="0.25">
      <c r="A31" s="31" t="s">
        <v>13</v>
      </c>
      <c r="B31" s="31"/>
      <c r="C31" s="43"/>
      <c r="D31" s="43"/>
      <c r="E31" s="43"/>
      <c r="F31" s="38"/>
    </row>
    <row r="32" spans="1:6" ht="12.75" customHeight="1" x14ac:dyDescent="0.25">
      <c r="A32" s="31" t="s">
        <v>166</v>
      </c>
      <c r="B32" s="31"/>
      <c r="C32" s="45"/>
      <c r="D32" s="45"/>
      <c r="E32" s="33"/>
      <c r="F32" s="38"/>
    </row>
    <row r="33" spans="1:6" x14ac:dyDescent="0.25">
      <c r="A33" s="21"/>
      <c r="B33" s="21"/>
      <c r="C33" s="21"/>
      <c r="D33" s="21"/>
      <c r="E33" s="21"/>
      <c r="F33" s="38"/>
    </row>
    <row r="34" spans="1:6" hidden="1" x14ac:dyDescent="0.25"/>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x14ac:dyDescent="0.25"/>
    <row r="53" x14ac:dyDescent="0.25"/>
    <row r="54" x14ac:dyDescent="0.25"/>
    <row r="55" x14ac:dyDescent="0.25"/>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3:A24 A11">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B7" sqref="B7:E7"/>
    </sheetView>
  </sheetViews>
  <sheetFormatPr defaultColWidth="0" defaultRowHeight="12.5" zeroHeight="1" x14ac:dyDescent="0.25"/>
  <cols>
    <col min="1" max="1" width="35.6328125" style="17" customWidth="1"/>
    <col min="2" max="2" width="14.36328125" style="17" customWidth="1"/>
    <col min="3" max="3" width="71.453125" style="17" customWidth="1"/>
    <col min="4" max="4" width="50" style="17" customWidth="1"/>
    <col min="5" max="5" width="21.453125" style="17" customWidth="1"/>
    <col min="6" max="6" width="36.90625" style="17" customWidth="1"/>
    <col min="7" max="10" width="9.08984375" style="17" hidden="1" customWidth="1"/>
    <col min="11" max="13" width="0" style="17" hidden="1" customWidth="1"/>
    <col min="14" max="16384" width="9.08984375" style="17" hidden="1"/>
  </cols>
  <sheetData>
    <row r="1" spans="1:6" ht="26.25" customHeight="1" x14ac:dyDescent="0.25">
      <c r="A1" s="157" t="s">
        <v>6</v>
      </c>
      <c r="B1" s="157"/>
      <c r="C1" s="157"/>
      <c r="D1" s="157"/>
      <c r="E1" s="157"/>
      <c r="F1" s="25"/>
    </row>
    <row r="2" spans="1:6" ht="21" customHeight="1" x14ac:dyDescent="0.25">
      <c r="A2" s="4" t="s">
        <v>2</v>
      </c>
      <c r="B2" s="160" t="str">
        <f>'Summary and sign-off'!B2:F2</f>
        <v>Ministry of Foreign Affairs and Trade</v>
      </c>
      <c r="C2" s="160"/>
      <c r="D2" s="160"/>
      <c r="E2" s="160"/>
      <c r="F2" s="25"/>
    </row>
    <row r="3" spans="1:6" ht="21" customHeight="1" x14ac:dyDescent="0.25">
      <c r="A3" s="4" t="s">
        <v>3</v>
      </c>
      <c r="B3" s="160" t="str">
        <f>'Summary and sign-off'!B3:F3</f>
        <v>Chris Seed</v>
      </c>
      <c r="C3" s="160"/>
      <c r="D3" s="160"/>
      <c r="E3" s="160"/>
      <c r="F3" s="25"/>
    </row>
    <row r="4" spans="1:6" ht="21" customHeight="1" x14ac:dyDescent="0.25">
      <c r="A4" s="4" t="s">
        <v>77</v>
      </c>
      <c r="B4" s="160">
        <f>'Summary and sign-off'!B4:F4</f>
        <v>43497</v>
      </c>
      <c r="C4" s="160"/>
      <c r="D4" s="160"/>
      <c r="E4" s="160"/>
      <c r="F4" s="25"/>
    </row>
    <row r="5" spans="1:6" ht="21" customHeight="1" x14ac:dyDescent="0.25">
      <c r="A5" s="4" t="s">
        <v>78</v>
      </c>
      <c r="B5" s="160">
        <f>'Summary and sign-off'!B5:F5</f>
        <v>43646</v>
      </c>
      <c r="C5" s="160"/>
      <c r="D5" s="160"/>
      <c r="E5" s="160"/>
      <c r="F5" s="25"/>
    </row>
    <row r="6" spans="1:6" ht="21" customHeight="1" x14ac:dyDescent="0.25">
      <c r="A6" s="4" t="s">
        <v>29</v>
      </c>
      <c r="B6" s="155" t="s">
        <v>64</v>
      </c>
      <c r="C6" s="155"/>
      <c r="D6" s="155"/>
      <c r="E6" s="155"/>
      <c r="F6" s="34"/>
    </row>
    <row r="7" spans="1:6" ht="21" customHeight="1" x14ac:dyDescent="0.25">
      <c r="A7" s="4" t="s">
        <v>104</v>
      </c>
      <c r="B7" s="155" t="s">
        <v>116</v>
      </c>
      <c r="C7" s="155"/>
      <c r="D7" s="155"/>
      <c r="E7" s="155"/>
      <c r="F7" s="34"/>
    </row>
    <row r="8" spans="1:6" ht="35.25" customHeight="1" x14ac:dyDescent="0.25">
      <c r="A8" s="164" t="s">
        <v>0</v>
      </c>
      <c r="B8" s="164"/>
      <c r="C8" s="171"/>
      <c r="D8" s="171"/>
      <c r="E8" s="171"/>
      <c r="F8" s="25"/>
    </row>
    <row r="9" spans="1:6" ht="35.25" customHeight="1" x14ac:dyDescent="0.25">
      <c r="A9" s="172" t="s">
        <v>127</v>
      </c>
      <c r="B9" s="173"/>
      <c r="C9" s="173"/>
      <c r="D9" s="173"/>
      <c r="E9" s="173"/>
      <c r="F9" s="25"/>
    </row>
    <row r="10" spans="1:6" ht="27" customHeight="1" x14ac:dyDescent="0.25">
      <c r="A10" s="35" t="s">
        <v>49</v>
      </c>
      <c r="B10" s="35" t="s">
        <v>31</v>
      </c>
      <c r="C10" s="35" t="s">
        <v>51</v>
      </c>
      <c r="D10" s="35" t="s">
        <v>162</v>
      </c>
      <c r="E10" s="35" t="s">
        <v>76</v>
      </c>
      <c r="F10" s="36"/>
    </row>
    <row r="11" spans="1:6" s="87" customFormat="1" hidden="1" x14ac:dyDescent="0.25">
      <c r="A11" s="106"/>
      <c r="B11" s="107"/>
      <c r="C11" s="112"/>
      <c r="D11" s="112"/>
      <c r="E11" s="113"/>
      <c r="F11" s="3"/>
    </row>
    <row r="12" spans="1:6" s="87" customFormat="1" x14ac:dyDescent="0.25">
      <c r="A12" s="110">
        <v>43513</v>
      </c>
      <c r="B12" s="107">
        <v>23.93</v>
      </c>
      <c r="C12" s="112" t="s">
        <v>234</v>
      </c>
      <c r="D12" s="112" t="s">
        <v>245</v>
      </c>
      <c r="E12" s="113" t="s">
        <v>183</v>
      </c>
      <c r="F12" s="3"/>
    </row>
    <row r="13" spans="1:6" s="87" customFormat="1" x14ac:dyDescent="0.25">
      <c r="A13" s="110">
        <v>43541</v>
      </c>
      <c r="B13" s="107">
        <v>23.8</v>
      </c>
      <c r="C13" s="112" t="s">
        <v>244</v>
      </c>
      <c r="D13" s="112" t="s">
        <v>246</v>
      </c>
      <c r="E13" s="113" t="s">
        <v>183</v>
      </c>
      <c r="F13" s="3"/>
    </row>
    <row r="14" spans="1:6" s="87" customFormat="1" x14ac:dyDescent="0.25">
      <c r="A14" s="110">
        <v>43572</v>
      </c>
      <c r="B14" s="107">
        <v>37.44</v>
      </c>
      <c r="C14" s="112" t="s">
        <v>234</v>
      </c>
      <c r="D14" s="112" t="s">
        <v>247</v>
      </c>
      <c r="E14" s="113" t="s">
        <v>250</v>
      </c>
      <c r="F14" s="3"/>
    </row>
    <row r="15" spans="1:6" s="87" customFormat="1" x14ac:dyDescent="0.25">
      <c r="A15" s="110">
        <v>43602</v>
      </c>
      <c r="B15" s="107">
        <v>44.01</v>
      </c>
      <c r="C15" s="112" t="s">
        <v>234</v>
      </c>
      <c r="D15" s="112" t="s">
        <v>248</v>
      </c>
      <c r="E15" s="113" t="s">
        <v>252</v>
      </c>
      <c r="F15" s="3"/>
    </row>
    <row r="16" spans="1:6" s="87" customFormat="1" ht="25" x14ac:dyDescent="0.25">
      <c r="A16" s="110">
        <v>43633</v>
      </c>
      <c r="B16" s="107">
        <v>38.049999999999997</v>
      </c>
      <c r="C16" s="112" t="s">
        <v>234</v>
      </c>
      <c r="D16" s="112" t="s">
        <v>249</v>
      </c>
      <c r="E16" s="113" t="s">
        <v>251</v>
      </c>
      <c r="F16" s="3"/>
    </row>
    <row r="17" spans="1:6" s="87" customFormat="1" x14ac:dyDescent="0.25">
      <c r="A17" s="110"/>
      <c r="B17" s="107"/>
      <c r="C17" s="112"/>
      <c r="D17" s="112"/>
      <c r="E17" s="113"/>
      <c r="F17" s="3"/>
    </row>
    <row r="18" spans="1:6" s="87" customFormat="1" x14ac:dyDescent="0.25">
      <c r="A18" s="110"/>
      <c r="B18" s="107"/>
      <c r="C18" s="112"/>
      <c r="D18" s="112"/>
      <c r="E18" s="113"/>
      <c r="F18" s="3"/>
    </row>
    <row r="19" spans="1:6" s="87" customFormat="1" x14ac:dyDescent="0.25">
      <c r="A19" s="110"/>
      <c r="B19" s="107"/>
      <c r="C19" s="112"/>
      <c r="D19" s="112"/>
      <c r="E19" s="113"/>
      <c r="F19" s="3"/>
    </row>
    <row r="20" spans="1:6" s="87" customFormat="1" x14ac:dyDescent="0.25">
      <c r="A20" s="110"/>
      <c r="B20" s="107"/>
      <c r="C20" s="112"/>
      <c r="D20" s="112"/>
      <c r="E20" s="113"/>
      <c r="F20" s="3"/>
    </row>
    <row r="21" spans="1:6" s="87" customFormat="1" x14ac:dyDescent="0.25">
      <c r="A21" s="110"/>
      <c r="B21" s="107"/>
      <c r="C21" s="112"/>
      <c r="D21" s="112"/>
      <c r="E21" s="113"/>
      <c r="F21" s="3"/>
    </row>
    <row r="22" spans="1:6" s="87" customFormat="1" x14ac:dyDescent="0.25">
      <c r="A22" s="106"/>
      <c r="B22" s="107"/>
      <c r="C22" s="112"/>
      <c r="D22" s="112"/>
      <c r="E22" s="113"/>
      <c r="F22" s="3"/>
    </row>
    <row r="23" spans="1:6" s="87" customFormat="1" x14ac:dyDescent="0.25">
      <c r="A23" s="106"/>
      <c r="B23" s="107"/>
      <c r="C23" s="112"/>
      <c r="D23" s="112"/>
      <c r="E23" s="113"/>
      <c r="F23" s="3"/>
    </row>
    <row r="24" spans="1:6" s="87" customFormat="1" hidden="1" x14ac:dyDescent="0.25">
      <c r="A24" s="106"/>
      <c r="B24" s="107"/>
      <c r="C24" s="112"/>
      <c r="D24" s="112"/>
      <c r="E24" s="113"/>
      <c r="F24" s="3"/>
    </row>
    <row r="25" spans="1:6" ht="34.5" customHeight="1" x14ac:dyDescent="0.25">
      <c r="A25" s="88" t="s">
        <v>136</v>
      </c>
      <c r="B25" s="98">
        <f>SUM(B11:B24)</f>
        <v>167.23000000000002</v>
      </c>
      <c r="C25" s="119" t="str">
        <f>IF(SUBTOTAL(3,B11:B24)=SUBTOTAL(103,B11:B24),'Summary and sign-off'!$A$47,'Summary and sign-off'!$A$48)</f>
        <v>Check - there are no hidden rows with data</v>
      </c>
      <c r="D25" s="161" t="str">
        <f>IF('Summary and sign-off'!F58='Summary and sign-off'!F53,'Summary and sign-off'!A50,'Summary and sign-off'!A49)</f>
        <v>Check - each entry provides sufficient information</v>
      </c>
      <c r="E25" s="161"/>
      <c r="F25" s="37"/>
    </row>
    <row r="26" spans="1:6" ht="14.15" customHeight="1" x14ac:dyDescent="0.25">
      <c r="A26" s="38"/>
      <c r="B26" s="28"/>
      <c r="C26" s="21"/>
      <c r="D26" s="21"/>
      <c r="E26" s="21"/>
      <c r="F26" s="25"/>
    </row>
    <row r="27" spans="1:6" ht="13" x14ac:dyDescent="0.3">
      <c r="A27" s="22" t="s">
        <v>7</v>
      </c>
      <c r="B27" s="21"/>
      <c r="C27" s="21"/>
      <c r="D27" s="21"/>
      <c r="E27" s="21"/>
      <c r="F27" s="25"/>
    </row>
    <row r="28" spans="1:6" ht="12.65" customHeight="1" x14ac:dyDescent="0.25">
      <c r="A28" s="24" t="s">
        <v>50</v>
      </c>
      <c r="B28" s="21"/>
      <c r="C28" s="21"/>
      <c r="D28" s="21"/>
      <c r="E28" s="21"/>
      <c r="F28" s="25"/>
    </row>
    <row r="29" spans="1:6" ht="13" x14ac:dyDescent="0.3">
      <c r="A29" s="24" t="s">
        <v>157</v>
      </c>
      <c r="B29" s="26"/>
      <c r="C29" s="27"/>
      <c r="D29" s="27"/>
      <c r="E29" s="27"/>
      <c r="F29" s="28"/>
    </row>
    <row r="30" spans="1:6" x14ac:dyDescent="0.25">
      <c r="A30" s="31" t="s">
        <v>13</v>
      </c>
      <c r="B30" s="32"/>
      <c r="C30" s="28"/>
      <c r="D30" s="28"/>
      <c r="E30" s="28"/>
      <c r="F30" s="28"/>
    </row>
    <row r="31" spans="1:6" ht="12.75" customHeight="1" x14ac:dyDescent="0.25">
      <c r="A31" s="31" t="s">
        <v>166</v>
      </c>
      <c r="B31" s="39"/>
      <c r="C31" s="33"/>
      <c r="D31" s="33"/>
      <c r="E31" s="33"/>
      <c r="F31" s="33"/>
    </row>
    <row r="32" spans="1:6" x14ac:dyDescent="0.25">
      <c r="A32" s="38"/>
      <c r="B32" s="40"/>
      <c r="C32" s="21"/>
      <c r="D32" s="21"/>
      <c r="E32" s="21"/>
      <c r="F32" s="38"/>
    </row>
    <row r="33" spans="1:6" hidden="1" x14ac:dyDescent="0.25">
      <c r="A33" s="21"/>
      <c r="B33" s="21"/>
      <c r="C33" s="21"/>
      <c r="D33" s="21"/>
      <c r="E33" s="38"/>
    </row>
    <row r="34" spans="1:6" ht="12.75" hidden="1" customHeight="1" x14ac:dyDescent="0.25"/>
    <row r="35" spans="1:6" hidden="1" x14ac:dyDescent="0.25">
      <c r="A35" s="41"/>
      <c r="B35" s="41"/>
      <c r="C35" s="41"/>
      <c r="D35" s="41"/>
      <c r="E35" s="41"/>
      <c r="F35" s="25"/>
    </row>
    <row r="36" spans="1:6" hidden="1" x14ac:dyDescent="0.25">
      <c r="A36" s="41"/>
      <c r="B36" s="41"/>
      <c r="C36" s="41"/>
      <c r="D36" s="41"/>
      <c r="E36" s="41"/>
      <c r="F36" s="25"/>
    </row>
    <row r="37" spans="1:6" hidden="1" x14ac:dyDescent="0.25">
      <c r="A37" s="41"/>
      <c r="B37" s="41"/>
      <c r="C37" s="41"/>
      <c r="D37" s="41"/>
      <c r="E37" s="41"/>
      <c r="F37" s="25"/>
    </row>
    <row r="38" spans="1:6" hidden="1" x14ac:dyDescent="0.25">
      <c r="A38" s="41"/>
      <c r="B38" s="41"/>
      <c r="C38" s="41"/>
      <c r="D38" s="41"/>
      <c r="E38" s="41"/>
      <c r="F38" s="25"/>
    </row>
    <row r="39" spans="1:6" hidden="1" x14ac:dyDescent="0.25">
      <c r="A39" s="41"/>
      <c r="B39" s="41"/>
      <c r="C39" s="41"/>
      <c r="D39" s="41"/>
      <c r="E39" s="41"/>
      <c r="F39" s="25"/>
    </row>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78"/>
  <sheetViews>
    <sheetView tabSelected="1" zoomScaleNormal="100" workbookViewId="0">
      <selection activeCell="A26" sqref="A26"/>
    </sheetView>
  </sheetViews>
  <sheetFormatPr defaultColWidth="0" defaultRowHeight="12.5" zeroHeight="1" x14ac:dyDescent="0.25"/>
  <cols>
    <col min="1" max="1" width="35.6328125" style="183" customWidth="1"/>
    <col min="2" max="2" width="46.90625" style="17" customWidth="1"/>
    <col min="3" max="3" width="22.08984375" style="17" customWidth="1"/>
    <col min="4" max="4" width="25.453125" style="17" customWidth="1"/>
    <col min="5" max="6" width="35.6328125" style="17" customWidth="1"/>
    <col min="7" max="7" width="38" style="17" customWidth="1"/>
    <col min="8" max="10" width="9.08984375" style="17" hidden="1" customWidth="1"/>
    <col min="11" max="15" width="0" style="17" hidden="1" customWidth="1"/>
    <col min="16" max="16384" width="0" style="17" hidden="1"/>
  </cols>
  <sheetData>
    <row r="1" spans="1:6" ht="26.25" customHeight="1" x14ac:dyDescent="0.25">
      <c r="A1" s="157" t="s">
        <v>32</v>
      </c>
      <c r="B1" s="157"/>
      <c r="C1" s="157"/>
      <c r="D1" s="157"/>
      <c r="E1" s="157"/>
      <c r="F1" s="157"/>
    </row>
    <row r="2" spans="1:6" ht="21" customHeight="1" x14ac:dyDescent="0.25">
      <c r="A2" s="175" t="s">
        <v>2</v>
      </c>
      <c r="B2" s="160" t="str">
        <f>'Summary and sign-off'!B2:F2</f>
        <v>Ministry of Foreign Affairs and Trade</v>
      </c>
      <c r="C2" s="160"/>
      <c r="D2" s="160"/>
      <c r="E2" s="160"/>
      <c r="F2" s="160"/>
    </row>
    <row r="3" spans="1:6" ht="21" customHeight="1" x14ac:dyDescent="0.25">
      <c r="A3" s="175" t="s">
        <v>3</v>
      </c>
      <c r="B3" s="160" t="str">
        <f>'Summary and sign-off'!B3:F3</f>
        <v>Chris Seed</v>
      </c>
      <c r="C3" s="160"/>
      <c r="D3" s="160"/>
      <c r="E3" s="160"/>
      <c r="F3" s="160"/>
    </row>
    <row r="4" spans="1:6" ht="21" customHeight="1" x14ac:dyDescent="0.25">
      <c r="A4" s="175" t="s">
        <v>77</v>
      </c>
      <c r="B4" s="160">
        <f>'Summary and sign-off'!B4:F4</f>
        <v>43497</v>
      </c>
      <c r="C4" s="160"/>
      <c r="D4" s="160"/>
      <c r="E4" s="160"/>
      <c r="F4" s="160"/>
    </row>
    <row r="5" spans="1:6" ht="21" customHeight="1" x14ac:dyDescent="0.25">
      <c r="A5" s="175" t="s">
        <v>78</v>
      </c>
      <c r="B5" s="160">
        <f>'Summary and sign-off'!B5:F5</f>
        <v>43646</v>
      </c>
      <c r="C5" s="160"/>
      <c r="D5" s="160"/>
      <c r="E5" s="160"/>
      <c r="F5" s="160"/>
    </row>
    <row r="6" spans="1:6" ht="21" customHeight="1" x14ac:dyDescent="0.25">
      <c r="A6" s="175" t="s">
        <v>167</v>
      </c>
      <c r="B6" s="155" t="s">
        <v>64</v>
      </c>
      <c r="C6" s="155"/>
      <c r="D6" s="155"/>
      <c r="E6" s="155"/>
      <c r="F6" s="155"/>
    </row>
    <row r="7" spans="1:6" ht="21" customHeight="1" x14ac:dyDescent="0.25">
      <c r="A7" s="175" t="s">
        <v>104</v>
      </c>
      <c r="B7" s="155" t="s">
        <v>116</v>
      </c>
      <c r="C7" s="155"/>
      <c r="D7" s="155"/>
      <c r="E7" s="155"/>
      <c r="F7" s="155"/>
    </row>
    <row r="8" spans="1:6" ht="36" customHeight="1" x14ac:dyDescent="0.25">
      <c r="A8" s="164" t="s">
        <v>52</v>
      </c>
      <c r="B8" s="164"/>
      <c r="C8" s="164"/>
      <c r="D8" s="164"/>
      <c r="E8" s="164"/>
      <c r="F8" s="164"/>
    </row>
    <row r="9" spans="1:6" ht="36" customHeight="1" x14ac:dyDescent="0.25">
      <c r="A9" s="172" t="s">
        <v>134</v>
      </c>
      <c r="B9" s="173"/>
      <c r="C9" s="173"/>
      <c r="D9" s="173"/>
      <c r="E9" s="173"/>
      <c r="F9" s="173"/>
    </row>
    <row r="10" spans="1:6" ht="39" customHeight="1" x14ac:dyDescent="0.25">
      <c r="A10" s="9" t="s">
        <v>49</v>
      </c>
      <c r="B10" s="9" t="s">
        <v>163</v>
      </c>
      <c r="C10" s="9" t="s">
        <v>82</v>
      </c>
      <c r="D10" s="9" t="s">
        <v>33</v>
      </c>
      <c r="E10" s="9" t="s">
        <v>83</v>
      </c>
      <c r="F10" s="9" t="s">
        <v>126</v>
      </c>
    </row>
    <row r="11" spans="1:6" s="87" customFormat="1" hidden="1" x14ac:dyDescent="0.25">
      <c r="A11" s="153"/>
      <c r="B11" s="112"/>
      <c r="C11" s="118"/>
      <c r="D11" s="112"/>
      <c r="E11" s="114"/>
      <c r="F11" s="113"/>
    </row>
    <row r="12" spans="1:6" s="87" customFormat="1" x14ac:dyDescent="0.25">
      <c r="A12" s="153">
        <v>43502</v>
      </c>
      <c r="B12" s="112" t="s">
        <v>271</v>
      </c>
      <c r="C12" s="118" t="s">
        <v>36</v>
      </c>
      <c r="D12" s="112" t="s">
        <v>272</v>
      </c>
      <c r="E12" s="114" t="s">
        <v>188</v>
      </c>
      <c r="F12" s="113"/>
    </row>
    <row r="13" spans="1:6" s="87" customFormat="1" x14ac:dyDescent="0.25">
      <c r="A13" s="153">
        <v>43504</v>
      </c>
      <c r="B13" s="112" t="s">
        <v>273</v>
      </c>
      <c r="C13" s="118" t="s">
        <v>36</v>
      </c>
      <c r="D13" s="112" t="s">
        <v>236</v>
      </c>
      <c r="E13" s="114" t="s">
        <v>188</v>
      </c>
      <c r="F13" s="113" t="s">
        <v>277</v>
      </c>
    </row>
    <row r="14" spans="1:6" s="87" customFormat="1" ht="25" x14ac:dyDescent="0.25">
      <c r="A14" s="153">
        <v>43510</v>
      </c>
      <c r="B14" s="115" t="s">
        <v>192</v>
      </c>
      <c r="C14" s="118" t="s">
        <v>36</v>
      </c>
      <c r="D14" s="115" t="s">
        <v>193</v>
      </c>
      <c r="E14" s="114">
        <v>200</v>
      </c>
      <c r="F14" s="116" t="s">
        <v>194</v>
      </c>
    </row>
    <row r="15" spans="1:6" s="87" customFormat="1" x14ac:dyDescent="0.25">
      <c r="A15" s="153">
        <v>43517</v>
      </c>
      <c r="B15" s="115" t="s">
        <v>191</v>
      </c>
      <c r="C15" s="118" t="s">
        <v>36</v>
      </c>
      <c r="D15" s="115" t="s">
        <v>274</v>
      </c>
      <c r="E15" s="114" t="s">
        <v>188</v>
      </c>
      <c r="F15" s="116" t="s">
        <v>186</v>
      </c>
    </row>
    <row r="16" spans="1:6" s="87" customFormat="1" x14ac:dyDescent="0.25">
      <c r="A16" s="153">
        <v>43518</v>
      </c>
      <c r="B16" s="115" t="s">
        <v>273</v>
      </c>
      <c r="C16" s="118" t="s">
        <v>36</v>
      </c>
      <c r="D16" s="115" t="s">
        <v>235</v>
      </c>
      <c r="E16" s="114" t="s">
        <v>39</v>
      </c>
      <c r="F16" s="116" t="s">
        <v>278</v>
      </c>
    </row>
    <row r="17" spans="1:6" s="87" customFormat="1" x14ac:dyDescent="0.25">
      <c r="A17" s="153">
        <v>43523</v>
      </c>
      <c r="B17" s="115" t="s">
        <v>255</v>
      </c>
      <c r="C17" s="118" t="s">
        <v>36</v>
      </c>
      <c r="D17" s="115" t="s">
        <v>256</v>
      </c>
      <c r="E17" s="114" t="s">
        <v>39</v>
      </c>
      <c r="F17" s="116"/>
    </row>
    <row r="18" spans="1:6" s="87" customFormat="1" ht="25" x14ac:dyDescent="0.25">
      <c r="A18" s="153">
        <v>43528</v>
      </c>
      <c r="B18" s="115" t="s">
        <v>253</v>
      </c>
      <c r="C18" s="118" t="s">
        <v>36</v>
      </c>
      <c r="D18" s="115" t="s">
        <v>254</v>
      </c>
      <c r="E18" s="114" t="s">
        <v>39</v>
      </c>
      <c r="F18" s="116"/>
    </row>
    <row r="19" spans="1:6" s="87" customFormat="1" x14ac:dyDescent="0.25">
      <c r="A19" s="153">
        <v>43530</v>
      </c>
      <c r="B19" s="115" t="s">
        <v>257</v>
      </c>
      <c r="C19" s="118" t="s">
        <v>36</v>
      </c>
      <c r="D19" s="115" t="s">
        <v>258</v>
      </c>
      <c r="E19" s="114" t="s">
        <v>39</v>
      </c>
      <c r="F19" s="116"/>
    </row>
    <row r="20" spans="1:6" s="87" customFormat="1" x14ac:dyDescent="0.25">
      <c r="A20" s="153" t="s">
        <v>275</v>
      </c>
      <c r="B20" s="115" t="s">
        <v>273</v>
      </c>
      <c r="C20" s="118" t="s">
        <v>36</v>
      </c>
      <c r="D20" s="115" t="s">
        <v>238</v>
      </c>
      <c r="E20" s="114" t="s">
        <v>188</v>
      </c>
      <c r="F20" s="116" t="s">
        <v>279</v>
      </c>
    </row>
    <row r="21" spans="1:6" s="87" customFormat="1" x14ac:dyDescent="0.25">
      <c r="A21" s="153">
        <v>43581</v>
      </c>
      <c r="B21" s="115" t="s">
        <v>259</v>
      </c>
      <c r="C21" s="118" t="s">
        <v>36</v>
      </c>
      <c r="D21" s="115" t="s">
        <v>260</v>
      </c>
      <c r="E21" s="114" t="s">
        <v>39</v>
      </c>
      <c r="F21" s="116"/>
    </row>
    <row r="22" spans="1:6" s="87" customFormat="1" x14ac:dyDescent="0.25">
      <c r="A22" s="153" t="s">
        <v>276</v>
      </c>
      <c r="B22" s="115" t="s">
        <v>273</v>
      </c>
      <c r="C22" s="118" t="s">
        <v>36</v>
      </c>
      <c r="D22" s="115" t="s">
        <v>239</v>
      </c>
      <c r="E22" s="114" t="s">
        <v>188</v>
      </c>
      <c r="F22" s="116" t="s">
        <v>280</v>
      </c>
    </row>
    <row r="23" spans="1:6" s="87" customFormat="1" ht="25" x14ac:dyDescent="0.25">
      <c r="A23" s="153">
        <v>43602</v>
      </c>
      <c r="B23" s="115" t="s">
        <v>190</v>
      </c>
      <c r="C23" s="118" t="s">
        <v>36</v>
      </c>
      <c r="D23" s="115" t="s">
        <v>189</v>
      </c>
      <c r="E23" s="114" t="s">
        <v>188</v>
      </c>
      <c r="F23" s="116" t="s">
        <v>187</v>
      </c>
    </row>
    <row r="24" spans="1:6" s="87" customFormat="1" ht="25" x14ac:dyDescent="0.25">
      <c r="A24" s="153">
        <v>43633</v>
      </c>
      <c r="B24" s="115" t="s">
        <v>261</v>
      </c>
      <c r="C24" s="118" t="s">
        <v>36</v>
      </c>
      <c r="D24" s="115" t="s">
        <v>262</v>
      </c>
      <c r="E24" s="114" t="s">
        <v>39</v>
      </c>
      <c r="F24" s="116"/>
    </row>
    <row r="25" spans="1:6" s="87" customFormat="1" x14ac:dyDescent="0.25">
      <c r="A25" s="153">
        <v>43635</v>
      </c>
      <c r="B25" s="115" t="s">
        <v>229</v>
      </c>
      <c r="C25" s="118" t="s">
        <v>36</v>
      </c>
      <c r="D25" s="115" t="s">
        <v>237</v>
      </c>
      <c r="E25" s="114" t="s">
        <v>39</v>
      </c>
      <c r="F25" s="116"/>
    </row>
    <row r="26" spans="1:6" s="87" customFormat="1" x14ac:dyDescent="0.25">
      <c r="A26" s="153">
        <v>43607</v>
      </c>
      <c r="B26" s="115" t="s">
        <v>263</v>
      </c>
      <c r="C26" s="118" t="s">
        <v>34</v>
      </c>
      <c r="D26" s="115" t="s">
        <v>264</v>
      </c>
      <c r="E26" s="114" t="s">
        <v>188</v>
      </c>
      <c r="F26" s="116"/>
    </row>
    <row r="27" spans="1:6" s="87" customFormat="1" ht="25" x14ac:dyDescent="0.25">
      <c r="A27" s="153" t="s">
        <v>240</v>
      </c>
      <c r="B27" s="115" t="s">
        <v>242</v>
      </c>
      <c r="C27" s="118" t="s">
        <v>36</v>
      </c>
      <c r="D27" s="115" t="s">
        <v>241</v>
      </c>
      <c r="E27" s="114" t="s">
        <v>188</v>
      </c>
      <c r="F27" s="116" t="s">
        <v>281</v>
      </c>
    </row>
    <row r="28" spans="1:6" s="87" customFormat="1" ht="25" x14ac:dyDescent="0.25">
      <c r="A28" s="153">
        <v>43629</v>
      </c>
      <c r="B28" s="115" t="s">
        <v>282</v>
      </c>
      <c r="C28" s="118" t="s">
        <v>36</v>
      </c>
      <c r="D28" s="115" t="s">
        <v>265</v>
      </c>
      <c r="E28" s="114" t="s">
        <v>39</v>
      </c>
      <c r="F28" s="116"/>
    </row>
    <row r="29" spans="1:6" s="87" customFormat="1" ht="25" x14ac:dyDescent="0.25">
      <c r="A29" s="153">
        <v>43633</v>
      </c>
      <c r="B29" s="115" t="s">
        <v>268</v>
      </c>
      <c r="C29" s="118" t="s">
        <v>34</v>
      </c>
      <c r="D29" s="115" t="s">
        <v>269</v>
      </c>
      <c r="E29" s="114" t="s">
        <v>188</v>
      </c>
      <c r="F29" s="116"/>
    </row>
    <row r="30" spans="1:6" s="87" customFormat="1" x14ac:dyDescent="0.25">
      <c r="A30" s="153">
        <v>43636</v>
      </c>
      <c r="B30" s="115" t="s">
        <v>266</v>
      </c>
      <c r="C30" s="118" t="s">
        <v>34</v>
      </c>
      <c r="D30" s="115" t="s">
        <v>267</v>
      </c>
      <c r="E30" s="114" t="s">
        <v>188</v>
      </c>
      <c r="F30" s="116"/>
    </row>
    <row r="31" spans="1:6" s="87" customFormat="1" x14ac:dyDescent="0.25">
      <c r="A31" s="153"/>
      <c r="B31" s="115"/>
      <c r="C31" s="118"/>
      <c r="D31" s="115"/>
      <c r="E31" s="114"/>
      <c r="F31" s="116"/>
    </row>
    <row r="32" spans="1:6" s="87" customFormat="1" x14ac:dyDescent="0.25">
      <c r="A32" s="153"/>
      <c r="B32" s="115"/>
      <c r="C32" s="118"/>
      <c r="D32" s="115"/>
      <c r="E32" s="114"/>
      <c r="F32" s="116"/>
    </row>
    <row r="33" spans="1:7" s="87" customFormat="1" x14ac:dyDescent="0.25">
      <c r="A33" s="153"/>
      <c r="B33" s="115"/>
      <c r="C33" s="118"/>
      <c r="D33" s="115"/>
      <c r="E33" s="114"/>
      <c r="F33" s="116"/>
    </row>
    <row r="34" spans="1:7" s="87" customFormat="1" hidden="1" x14ac:dyDescent="0.25">
      <c r="A34" s="153"/>
      <c r="B34" s="112"/>
      <c r="C34" s="118"/>
      <c r="D34" s="112"/>
      <c r="E34" s="114"/>
      <c r="F34" s="113"/>
    </row>
    <row r="35" spans="1:7" ht="34.5" customHeight="1" x14ac:dyDescent="0.25">
      <c r="A35" s="176" t="s">
        <v>164</v>
      </c>
      <c r="B35" s="89" t="s">
        <v>35</v>
      </c>
      <c r="C35" s="90">
        <f>C36+C37</f>
        <v>19</v>
      </c>
      <c r="D35" s="127" t="str">
        <f>IF(SUBTOTAL(3,C11:C34)=SUBTOTAL(103,C11:C34),'Summary and sign-off'!$A$47,'Summary and sign-off'!$A$48)</f>
        <v>Check - there are no hidden rows with data</v>
      </c>
      <c r="E35" s="174" t="str">
        <f>IF('Summary and sign-off'!F59='Summary and sign-off'!F53,'Summary and sign-off'!A51,'Summary and sign-off'!A49)</f>
        <v>Check - each entry provides sufficient information</v>
      </c>
      <c r="F35" s="174"/>
      <c r="G35" s="87"/>
    </row>
    <row r="36" spans="1:7" ht="25.5" customHeight="1" x14ac:dyDescent="0.35">
      <c r="A36" s="177"/>
      <c r="B36" s="91" t="s">
        <v>36</v>
      </c>
      <c r="C36" s="92">
        <f>COUNTIF(C11:C34,'Summary and sign-off'!A44)</f>
        <v>16</v>
      </c>
      <c r="D36" s="18"/>
      <c r="E36" s="19"/>
      <c r="F36" s="20"/>
    </row>
    <row r="37" spans="1:7" ht="25.5" customHeight="1" x14ac:dyDescent="0.35">
      <c r="A37" s="177"/>
      <c r="B37" s="91" t="s">
        <v>34</v>
      </c>
      <c r="C37" s="92">
        <f>COUNTIF(C11:C34,'Summary and sign-off'!A45)</f>
        <v>3</v>
      </c>
      <c r="D37" s="18"/>
      <c r="E37" s="19"/>
      <c r="F37" s="20"/>
    </row>
    <row r="38" spans="1:7" ht="13" x14ac:dyDescent="0.3">
      <c r="A38" s="178"/>
      <c r="B38" s="22"/>
      <c r="C38" s="21"/>
      <c r="D38" s="23"/>
      <c r="E38" s="23"/>
      <c r="F38" s="21"/>
    </row>
    <row r="39" spans="1:7" ht="13" x14ac:dyDescent="0.3">
      <c r="A39" s="179" t="s">
        <v>7</v>
      </c>
      <c r="B39" s="22"/>
      <c r="C39" s="22"/>
      <c r="D39" s="22"/>
      <c r="E39" s="22"/>
      <c r="F39" s="22"/>
    </row>
    <row r="40" spans="1:7" ht="12.65" customHeight="1" x14ac:dyDescent="0.25">
      <c r="A40" s="180" t="s">
        <v>50</v>
      </c>
      <c r="B40" s="21"/>
      <c r="C40" s="21"/>
      <c r="D40" s="21"/>
      <c r="E40" s="21"/>
      <c r="F40" s="25"/>
    </row>
    <row r="41" spans="1:7" ht="13" x14ac:dyDescent="0.3">
      <c r="A41" s="180" t="s">
        <v>157</v>
      </c>
      <c r="B41" s="26"/>
      <c r="C41" s="27"/>
      <c r="D41" s="27"/>
      <c r="E41" s="27"/>
      <c r="F41" s="28"/>
    </row>
    <row r="42" spans="1:7" ht="13" x14ac:dyDescent="0.3">
      <c r="A42" s="180" t="s">
        <v>15</v>
      </c>
      <c r="B42" s="29"/>
      <c r="C42" s="29"/>
      <c r="D42" s="29"/>
      <c r="E42" s="29"/>
      <c r="F42" s="29"/>
    </row>
    <row r="43" spans="1:7" ht="12.75" customHeight="1" x14ac:dyDescent="0.25">
      <c r="A43" s="180" t="s">
        <v>93</v>
      </c>
      <c r="B43" s="21"/>
      <c r="C43" s="21"/>
      <c r="D43" s="21"/>
      <c r="E43" s="21"/>
      <c r="F43" s="21"/>
    </row>
    <row r="44" spans="1:7" ht="12.9" customHeight="1" x14ac:dyDescent="0.25">
      <c r="A44" s="181" t="s">
        <v>37</v>
      </c>
      <c r="B44" s="30"/>
      <c r="C44" s="30"/>
      <c r="D44" s="30"/>
      <c r="E44" s="30"/>
      <c r="F44" s="30"/>
    </row>
    <row r="45" spans="1:7" x14ac:dyDescent="0.25">
      <c r="A45" s="182" t="s">
        <v>53</v>
      </c>
      <c r="B45" s="32"/>
      <c r="C45" s="28"/>
      <c r="D45" s="28"/>
      <c r="E45" s="28"/>
      <c r="F45" s="28"/>
    </row>
    <row r="46" spans="1:7" ht="12.75" customHeight="1" x14ac:dyDescent="0.25">
      <c r="A46" s="182" t="s">
        <v>166</v>
      </c>
      <c r="B46" s="24"/>
      <c r="C46" s="33"/>
      <c r="D46" s="33"/>
      <c r="E46" s="33"/>
      <c r="F46" s="33"/>
    </row>
    <row r="47" spans="1:7" ht="12.75" customHeight="1" x14ac:dyDescent="0.25">
      <c r="A47" s="180"/>
      <c r="B47" s="24"/>
      <c r="C47" s="33"/>
      <c r="D47" s="33"/>
      <c r="E47" s="33"/>
      <c r="F47" s="33"/>
    </row>
    <row r="48" spans="1:7" ht="12.75" hidden="1" customHeight="1" x14ac:dyDescent="0.25">
      <c r="A48" s="180"/>
      <c r="B48" s="24"/>
      <c r="C48" s="33"/>
      <c r="D48" s="33"/>
      <c r="E48" s="33"/>
      <c r="F48" s="33"/>
    </row>
    <row r="49" spans="1:6" hidden="1" x14ac:dyDescent="0.25"/>
    <row r="50" spans="1:6" hidden="1" x14ac:dyDescent="0.25"/>
    <row r="51" spans="1:6" ht="13" hidden="1" x14ac:dyDescent="0.3">
      <c r="A51" s="179"/>
      <c r="B51" s="22"/>
      <c r="C51" s="22"/>
      <c r="D51" s="22"/>
      <c r="E51" s="22"/>
      <c r="F51" s="22"/>
    </row>
    <row r="52" spans="1:6" ht="13" hidden="1" x14ac:dyDescent="0.3">
      <c r="A52" s="179"/>
      <c r="B52" s="22"/>
      <c r="C52" s="22"/>
      <c r="D52" s="22"/>
      <c r="E52" s="22"/>
      <c r="F52" s="22"/>
    </row>
    <row r="53" spans="1:6" ht="13" hidden="1" x14ac:dyDescent="0.3">
      <c r="A53" s="179"/>
      <c r="B53" s="22"/>
      <c r="C53" s="22"/>
      <c r="D53" s="22"/>
      <c r="E53" s="22"/>
      <c r="F53" s="22"/>
    </row>
    <row r="54" spans="1:6" ht="13" hidden="1" x14ac:dyDescent="0.3">
      <c r="A54" s="179"/>
      <c r="B54" s="22"/>
      <c r="C54" s="22"/>
      <c r="D54" s="22"/>
      <c r="E54" s="22"/>
      <c r="F54" s="22"/>
    </row>
    <row r="55" spans="1:6" ht="13" hidden="1" x14ac:dyDescent="0.3">
      <c r="A55" s="179"/>
      <c r="B55" s="22"/>
      <c r="C55" s="22"/>
      <c r="D55" s="22"/>
      <c r="E55" s="22"/>
      <c r="F55" s="22"/>
    </row>
    <row r="56" spans="1:6" hidden="1" x14ac:dyDescent="0.25"/>
    <row r="57" spans="1:6" hidden="1" x14ac:dyDescent="0.25"/>
    <row r="58" spans="1:6" hidden="1" x14ac:dyDescent="0.25"/>
    <row r="59" spans="1:6" hidden="1" x14ac:dyDescent="0.25"/>
    <row r="60" spans="1:6" hidden="1" x14ac:dyDescent="0.25"/>
    <row r="61" spans="1:6" hidden="1" x14ac:dyDescent="0.25"/>
    <row r="62" spans="1:6" hidden="1" x14ac:dyDescent="0.25"/>
    <row r="63" spans="1:6" hidden="1" x14ac:dyDescent="0.25"/>
    <row r="64" spans="1:6"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x14ac:dyDescent="0.25"/>
    <row r="77" x14ac:dyDescent="0.25"/>
    <row r="78" x14ac:dyDescent="0.25"/>
  </sheetData>
  <sheetProtection sheet="1" formatCells="0" insertRows="0" deleteRows="0"/>
  <mergeCells count="10">
    <mergeCell ref="E35:F35"/>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7 A18:A34">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C11:C17 C18:C34</xm:sqref>
        </x14:dataValidation>
        <x14:dataValidation type="list" errorStyle="information" operator="greaterThan" allowBlank="1" showInputMessage="1" prompt="Provide specific $ value if possible">
          <x14:formula1>
            <xm:f>'Summary and sign-off'!$A$38:$A$43</xm:f>
          </x14:formula1>
          <xm:sqref>E11:E17 E18:E34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sCoveringDocument xmlns="ddf060ef-f1a0-403f-b380-92364e86e15c">false</IsCoveringDocument>
    <RelatedDocuments xmlns="ddf060ef-f1a0-403f-b380-92364e86e15c" xsi:nil="true"/>
    <o3a06977fe844c3db2132313dc460602 xmlns="ddf060ef-f1a0-403f-b380-92364e86e15c">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738a72fd-0042-476f-991b-551c05ade48c</TermId>
        </TermInfo>
      </Terms>
    </o3a06977fe844c3db2132313dc460602>
    <IconOverlay xmlns="http://schemas.microsoft.com/sharepoint/v4" xsi:nil="true"/>
    <a2ecf41d8355489e904c4f363828f1b7 xmlns="ddf060ef-f1a0-403f-b380-92364e86e15c">
      <Terms xmlns="http://schemas.microsoft.com/office/infopath/2007/PartnerControls"/>
    </a2ecf41d8355489e904c4f363828f1b7>
    <m7d8bdf464cb42f0a3c3d39d31c82072 xmlns="ddf060ef-f1a0-403f-b380-92364e86e15c">
      <Terms xmlns="http://schemas.microsoft.com/office/infopath/2007/PartnerControls"/>
    </m7d8bdf464cb42f0a3c3d39d31c82072>
    <TaxCatchAll xmlns="ddf060ef-f1a0-403f-b380-92364e86e15c">
      <Value>94</Value>
      <Value>1</Value>
    </TaxCatchAll>
    <AuthorDivisionPost xmlns="ddf060ef-f1a0-403f-b380-92364e86e15c" xsi:nil="true"/>
    <l5baa22ceebd46ea8e3732e81be971e4 xmlns="ddf060ef-f1a0-403f-b380-92364e86e15c">
      <Terms xmlns="http://schemas.microsoft.com/office/infopath/2007/PartnerControls">
        <TermInfo xmlns="http://schemas.microsoft.com/office/infopath/2007/PartnerControls">
          <TermName xmlns="http://schemas.microsoft.com/office/infopath/2007/PartnerControls">Budget/Planning and Financial</TermName>
          <TermId xmlns="http://schemas.microsoft.com/office/infopath/2007/PartnerControls">b6cfd109-06e1-4bf6-ab53-759981aa047c</TermId>
        </TermInfo>
      </Terms>
    </l5baa22ceebd46ea8e3732e81be971e4>
    <_dlc_ExpireDateSaved xmlns="http://schemas.microsoft.com/sharepoint/v3" xsi:nil="true"/>
    <_dlc_ExpireDate xmlns="http://schemas.microsoft.com/sharepoint/v3">2021-01-22T21:05:16+00:00</_dlc_ExpireDate>
    <_dlc_DocId xmlns="ddf060ef-f1a0-403f-b380-92364e86e15c">GOVE-29-3767</_dlc_DocId>
    <_dlc_DocIdUrl xmlns="ddf060ef-f1a0-403f-b380-92364e86e15c">
      <Url>http://o-wln-gdm/Functions/Governance/_layouts/DocIdRedir.aspx?ID=GOVE-29-3767</Url>
      <Description>GOVE-29-3767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Blank Document" ma:contentTypeID="0x01010077AA9D1CFFA240DC80DAD99CA5F5CD00002DAE8431F8B6400CAA222602BDDA92B80031344A44331E58498B08E55FFEB9E1D3" ma:contentTypeVersion="13" ma:contentTypeDescription="Blank Document" ma:contentTypeScope="" ma:versionID="0693c2aa713dabe9be0804844e921568">
  <xsd:schema xmlns:xsd="http://www.w3.org/2001/XMLSchema" xmlns:xs="http://www.w3.org/2001/XMLSchema" xmlns:p="http://schemas.microsoft.com/office/2006/metadata/properties" xmlns:ns1="http://schemas.microsoft.com/sharepoint/v3" xmlns:ns2="ddf060ef-f1a0-403f-b380-92364e86e15c" xmlns:ns4="http://schemas.microsoft.com/sharepoint/v4" targetNamespace="http://schemas.microsoft.com/office/2006/metadata/properties" ma:root="true" ma:fieldsID="6fbbfa93a012cd64fb923f2ef0efdeb4" ns1:_="" ns2:_="" ns4:_="">
    <xsd:import namespace="http://schemas.microsoft.com/sharepoint/v3"/>
    <xsd:import namespace="ddf060ef-f1a0-403f-b380-92364e86e15c"/>
    <xsd:import namespace="http://schemas.microsoft.com/sharepoint/v4"/>
    <xsd:element name="properties">
      <xsd:complexType>
        <xsd:sequence>
          <xsd:element name="documentManagement">
            <xsd:complexType>
              <xsd:all>
                <xsd:element ref="ns2:o3a06977fe844c3db2132313dc460602" minOccurs="0"/>
                <xsd:element ref="ns2:TaxCatchAll" minOccurs="0"/>
                <xsd:element ref="ns2:TaxCatchAllLabel" minOccurs="0"/>
                <xsd:element ref="ns2:a2ecf41d8355489e904c4f363828f1b7" minOccurs="0"/>
                <xsd:element ref="ns2:IsCoveringDocument" minOccurs="0"/>
                <xsd:element ref="ns2:m7d8bdf464cb42f0a3c3d39d31c82072" minOccurs="0"/>
                <xsd:element ref="ns2:AuthorDivisionPost" minOccurs="0"/>
                <xsd:element ref="ns2:l5baa22ceebd46ea8e3732e81be971e4" minOccurs="0"/>
                <xsd:element ref="ns2:RelatedDocuments" minOccurs="0"/>
                <xsd:element ref="ns2:_dlc_DocId" minOccurs="0"/>
                <xsd:element ref="ns2:_dlc_DocIdUrl" minOccurs="0"/>
                <xsd:element ref="ns2:_dlc_DocIdPersistId" minOccurs="0"/>
                <xsd:element ref="ns1:_dlc_Exempt" minOccurs="0"/>
                <xsd:element ref="ns1:_dlc_ExpireDateSaved" minOccurs="0"/>
                <xsd:element ref="ns1:_dlc_ExpireDate"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hidden="true" ma:internalName="_dlc_Exempt" ma:readOnly="true">
      <xsd:simpleType>
        <xsd:restriction base="dms:Unknown"/>
      </xsd:simpleType>
    </xsd:element>
    <xsd:element name="_dlc_ExpireDateSaved" ma:index="26" nillable="true" ma:displayName="Original Expiration Date" ma:hidden="true" ma:internalName="_dlc_ExpireDateSaved" ma:readOnly="true">
      <xsd:simpleType>
        <xsd:restriction base="dms:DateTime"/>
      </xsd:simpleType>
    </xsd:element>
    <xsd:element name="_dlc_ExpireDate" ma:index="2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df060ef-f1a0-403f-b380-92364e86e15c" elementFormDefault="qualified">
    <xsd:import namespace="http://schemas.microsoft.com/office/2006/documentManagement/types"/>
    <xsd:import namespace="http://schemas.microsoft.com/office/infopath/2007/PartnerControls"/>
    <xsd:element name="o3a06977fe844c3db2132313dc460602" ma:index="8" ma:taxonomy="true" ma:internalName="o3a06977fe844c3db2132313dc460602" ma:taxonomyFieldName="SecurityClassification" ma:displayName="Security Classification" ma:readOnly="false" ma:fieldId="{83a06977-fe84-4c3d-b213-2313dc460602}" ma:sspId="d40f951a-0e91-4979-b35b-8d7b343b6be0" ma:termSetId="3d3594da-daa1-466a-80e6-3315e73f532c"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c6c3c75-9182-4ff8-857f-5185763d111d}" ma:internalName="TaxCatchAll" ma:showField="CatchAllData" ma:web="ddf060ef-f1a0-403f-b380-92364e86e15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c6c3c75-9182-4ff8-857f-5185763d111d}" ma:internalName="TaxCatchAllLabel" ma:readOnly="true" ma:showField="CatchAllDataLabel" ma:web="ddf060ef-f1a0-403f-b380-92364e86e15c">
      <xsd:complexType>
        <xsd:complexContent>
          <xsd:extension base="dms:MultiChoiceLookup">
            <xsd:sequence>
              <xsd:element name="Value" type="dms:Lookup" maxOccurs="unbounded" minOccurs="0" nillable="true"/>
            </xsd:sequence>
          </xsd:extension>
        </xsd:complexContent>
      </xsd:complexType>
    </xsd:element>
    <xsd:element name="a2ecf41d8355489e904c4f363828f1b7" ma:index="12" nillable="true" ma:taxonomy="true" ma:internalName="a2ecf41d8355489e904c4f363828f1b7" ma:taxonomyFieldName="SecurityCaveat" ma:displayName="Security Caveat" ma:fieldId="{a2ecf41d-8355-489e-904c-4f363828f1b7}" ma:taxonomyMulti="true" ma:sspId="d40f951a-0e91-4979-b35b-8d7b343b6be0" ma:termSetId="409c3a70-087d-40a9-afa0-b3994a4d50ea" ma:anchorId="00000000-0000-0000-0000-000000000000" ma:open="false" ma:isKeyword="false">
      <xsd:complexType>
        <xsd:sequence>
          <xsd:element ref="pc:Terms" minOccurs="0" maxOccurs="1"/>
        </xsd:sequence>
      </xsd:complexType>
    </xsd:element>
    <xsd:element name="IsCoveringDocument" ma:index="14" nillable="true" ma:displayName="Is Covering Document" ma:description="" ma:internalName="IsCoveringDocument">
      <xsd:simpleType>
        <xsd:restriction base="dms:Boolean"/>
      </xsd:simpleType>
    </xsd:element>
    <xsd:element name="m7d8bdf464cb42f0a3c3d39d31c82072" ma:index="15" nillable="true" ma:taxonomy="true" ma:internalName="m7d8bdf464cb42f0a3c3d39d31c82072" ma:taxonomyFieldName="CoveringClassification" ma:displayName="Covering Classification" ma:fieldId="{67d8bdf4-64cb-42f0-a3c3-d39d31c82072}" ma:sspId="d40f951a-0e91-4979-b35b-8d7b343b6be0" ma:termSetId="f06ce1cc-308f-4641-8c53-cc95e26232f1" ma:anchorId="00000000-0000-0000-0000-000000000000" ma:open="false" ma:isKeyword="false">
      <xsd:complexType>
        <xsd:sequence>
          <xsd:element ref="pc:Terms" minOccurs="0" maxOccurs="1"/>
        </xsd:sequence>
      </xsd:complexType>
    </xsd:element>
    <xsd:element name="AuthorDivisionPost" ma:index="17" nillable="true" ma:displayName="Author Division/Post" ma:description="Division/Post of document author populated by workflow" ma:internalName="AuthorDivisionPost">
      <xsd:simpleType>
        <xsd:restriction base="dms:Text"/>
      </xsd:simpleType>
    </xsd:element>
    <xsd:element name="l5baa22ceebd46ea8e3732e81be971e4" ma:index="19" nillable="true" ma:taxonomy="true" ma:internalName="l5baa22ceebd46ea8e3732e81be971e4" ma:taxonomyFieldName="Topic" ma:displayName="Topic" ma:indexed="true" ma:default="" ma:fieldId="{55baa22c-eebd-46ea-8e37-32e81be971e4}" ma:sspId="d40f951a-0e91-4979-b35b-8d7b343b6be0" ma:termSetId="95f9d133-25b1-43b0-b844-6addcc947664" ma:anchorId="2f02207d-300b-4056-9617-b2a81a65a66b" ma:open="false" ma:isKeyword="false">
      <xsd:complexType>
        <xsd:sequence>
          <xsd:element ref="pc:Terms" minOccurs="0" maxOccurs="1"/>
        </xsd:sequence>
      </xsd:complexType>
    </xsd:element>
    <xsd:element name="RelatedDocuments" ma:index="21" nillable="true" ma:displayName="Related Documents" ma:description="" ma:internalName="RelatedDocuments">
      <xsd:simpleType>
        <xsd:restriction base="dms:Note"/>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Policy xmlns:p="office.server.policy" id="" local="true">
  <p:Name>MFAT GDM Base Document</p:Name>
  <p:Description/>
  <p:Statement/>
  <p:PolicyItems>
    <p:PolicyItem featureId="Microsoft.Office.RecordsManagement.PolicyFeatures.Expiration" staticId="0x01010077AA9D1CFFA240DC80DAD99CA5F5CD00|715205936" UniqueId="0328d5ab-67a7-43d4-bcca-ae3b71907b4c">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18</number>
                  <property>Modified</property>
                  <propertyId>28cf69c5-fa48-462a-b5cd-27b6f9d2bd5f</propertyId>
                  <period>months</period>
                </formula>
                <action type="workflow" id="034b4951-d2b6-40e2-aa7b-a4288d40e38c"/>
              </data>
            </stages>
          </Schedule>
        </Schedules>
      </p:CustomData>
    </p:PolicyItem>
  </p:PolicyItems>
</p:Policy>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6A401E-B983-48F3-ADF0-8594D7EE483B}"/>
</file>

<file path=customXml/itemProps2.xml><?xml version="1.0" encoding="utf-8"?>
<ds:datastoreItem xmlns:ds="http://schemas.openxmlformats.org/officeDocument/2006/customXml" ds:itemID="{F579D7F4-D0D7-4BCB-BBEA-E7C37A64913E}"/>
</file>

<file path=customXml/itemProps3.xml><?xml version="1.0" encoding="utf-8"?>
<ds:datastoreItem xmlns:ds="http://schemas.openxmlformats.org/officeDocument/2006/customXml" ds:itemID="{E9E8380E-96A3-4FFF-879C-73CF35E4F9A9}"/>
</file>

<file path=customXml/itemProps4.xml><?xml version="1.0" encoding="utf-8"?>
<ds:datastoreItem xmlns:ds="http://schemas.openxmlformats.org/officeDocument/2006/customXml" ds:itemID="{2FB095B0-FC70-4A0A-9401-A0B0A577F986}"/>
</file>

<file path=customXml/itemProps5.xml><?xml version="1.0" encoding="utf-8"?>
<ds:datastoreItem xmlns:ds="http://schemas.openxmlformats.org/officeDocument/2006/customXml" ds:itemID="{AAB51793-4319-4D4A-9014-73DBC4D190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 -February-2019-June 2019</dc:title>
  <dc:creator>mortensenm</dc:creator>
  <dc:description/>
  <cp:lastModifiedBy>CHAMBERS, Bronwyn (CEO Office)</cp:lastModifiedBy>
  <cp:lastPrinted>2019-07-22T21:00:02Z</cp:lastPrinted>
  <dcterms:created xsi:type="dcterms:W3CDTF">2010-10-17T20:59:02Z</dcterms:created>
  <dcterms:modified xsi:type="dcterms:W3CDTF">2019-07-22T22:03:22Z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0x01010077AA9D1CFFA240DC80DAD99CA5F5CD00002DAE8431F8B6400CAA222602BDDA92B80031344A44331E58498B08E55FFEB9E1D3</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_dlc_policyId">
    <vt:lpwstr>0x01010077AA9D1CFFA240DC80DAD99CA5F5CD00|715205936</vt:lpwstr>
  </property>
  <property fmtid="{D5CDD505-2E9C-101B-9397-08002B2CF9AE}" pid="8" name="ItemRetentionFormula">
    <vt:lpwstr>&lt;formula id="Microsoft.Office.RecordsManagement.PolicyFeatures.Expiration.Formula.BuiltIn"&gt;&lt;number&gt;18&lt;/number&gt;&lt;property&gt;Modified&lt;/property&gt;&lt;propertyId&gt;28cf69c5-fa48-462a-b5cd-27b6f9d2bd5f&lt;/propertyId&gt;&lt;period&gt;months&lt;/period&gt;&lt;/formula&gt;</vt:lpwstr>
  </property>
  <property fmtid="{D5CDD505-2E9C-101B-9397-08002B2CF9AE}" pid="9" name="_dlc_DocIdItemGuid">
    <vt:lpwstr>4a1fa556-6b4c-49f9-a9b1-7f29a1e5a7f6</vt:lpwstr>
  </property>
  <property fmtid="{D5CDD505-2E9C-101B-9397-08002B2CF9AE}" pid="10" name="Topic">
    <vt:lpwstr>94;#Budget/Planning and Financial|b6cfd109-06e1-4bf6-ab53-759981aa047c</vt:lpwstr>
  </property>
  <property fmtid="{D5CDD505-2E9C-101B-9397-08002B2CF9AE}" pid="11" name="SecurityClassification">
    <vt:lpwstr>1;#UNCLASSIFIED|738a72fd-0042-476f-991b-551c05ade48c</vt:lpwstr>
  </property>
  <property fmtid="{D5CDD505-2E9C-101B-9397-08002B2CF9AE}" pid="12" name="CoveringClassification">
    <vt:lpwstr/>
  </property>
  <property fmtid="{D5CDD505-2E9C-101B-9397-08002B2CF9AE}" pid="13" name="SecurityCaveat">
    <vt:lpwstr/>
  </property>
</Properties>
</file>