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Ludlow\Documents\For uploading to website\"/>
    </mc:Choice>
  </mc:AlternateContent>
  <bookViews>
    <workbookView xWindow="0" yWindow="0" windowWidth="19200" windowHeight="69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expenses'!$A$1:$E$34</definedName>
    <definedName name="_xlnm.Print_Area" localSheetId="4">'Gifts and benefits'!$A$1:$F$67</definedName>
    <definedName name="_xlnm.Print_Area" localSheetId="2">Hospitality!$A$1:$E$24</definedName>
    <definedName name="_xlnm.Print_Area" localSheetId="0">'Summary and sign-off'!$A$1:$F$23</definedName>
    <definedName name="_xlnm.Print_Area" localSheetId="1">Travel!$A$1:$E$144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8" i="3" l="1"/>
  <c r="C17" i="2"/>
  <c r="B6" i="13" l="1"/>
  <c r="E60" i="13"/>
  <c r="C60" i="13"/>
  <c r="C58" i="4"/>
  <c r="C57" i="4"/>
  <c r="B60" i="13" l="1"/>
  <c r="B59" i="13"/>
  <c r="D59" i="13"/>
  <c r="B58" i="13"/>
  <c r="D58" i="13"/>
  <c r="D57" i="13"/>
  <c r="B57" i="13"/>
  <c r="D56" i="13"/>
  <c r="B56" i="13"/>
  <c r="D55" i="13"/>
  <c r="B55" i="13"/>
  <c r="B2" i="4"/>
  <c r="B3" i="4"/>
  <c r="B2" i="3"/>
  <c r="B3" i="3"/>
  <c r="B2" i="2"/>
  <c r="B3" i="2"/>
  <c r="B2" i="1"/>
  <c r="B3" i="1"/>
  <c r="F58" i="13" l="1"/>
  <c r="D17" i="2" s="1"/>
  <c r="F60" i="13"/>
  <c r="F59" i="13"/>
  <c r="D28" i="3" s="1"/>
  <c r="F57" i="13"/>
  <c r="F56" i="13"/>
  <c r="F55" i="13"/>
  <c r="C13" i="13"/>
  <c r="C12" i="13"/>
  <c r="C11" i="13"/>
  <c r="C16" i="13" l="1"/>
  <c r="C17" i="13"/>
  <c r="B4" i="4" l="1"/>
  <c r="B5" i="3"/>
  <c r="B4" i="3"/>
  <c r="B5" i="2"/>
  <c r="B4" i="2"/>
  <c r="B5" i="1"/>
  <c r="B4" i="1"/>
  <c r="C15" i="13" l="1"/>
  <c r="F12" i="13" l="1"/>
  <c r="C56" i="4"/>
  <c r="F11" i="13" s="1"/>
  <c r="F13" i="13" l="1"/>
  <c r="B134" i="1"/>
  <c r="B17" i="13" s="1"/>
  <c r="B90" i="1"/>
  <c r="B16" i="13" s="1"/>
  <c r="B78" i="1"/>
  <c r="B15" i="13" s="1"/>
  <c r="B28" i="3" l="1"/>
  <c r="B13" i="13" s="1"/>
  <c r="B17" i="2"/>
  <c r="B12" i="13" s="1"/>
  <c r="B11" i="13" l="1"/>
  <c r="B136" i="1"/>
</calcChain>
</file>

<file path=xl/comments1.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81" authorId="0" shapeId="0">
      <text>
        <r>
          <rPr>
            <sz val="9"/>
            <color indexed="81"/>
            <rFont val="Tahoma"/>
            <family val="2"/>
          </rPr>
          <t xml:space="preserve">
Insert additional rows as needed:
- 'right click' on a row number (left of screen)
- select 'Insert' (this will insert a row above it)
</t>
        </r>
      </text>
    </comment>
    <comment ref="A82" authorId="0" shapeId="0">
      <text>
        <r>
          <rPr>
            <sz val="9"/>
            <color indexed="81"/>
            <rFont val="Tahoma"/>
            <family val="2"/>
          </rPr>
          <t xml:space="preserve">
Insert additional rows as needed:
- 'right click' on a row number (left of screen)
- select 'Insert' (this will insert a row above it)
</t>
        </r>
      </text>
    </comment>
    <comment ref="A92" authorId="0" shapeId="0">
      <text>
        <r>
          <rPr>
            <sz val="9"/>
            <color indexed="81"/>
            <rFont val="Tahoma"/>
            <family val="2"/>
          </rPr>
          <t xml:space="preserve">
Insert additional rows as needed:
- 'right click' on a row number (left of screen)
- select 'Insert' (this will insert a row above it)
</t>
        </r>
      </text>
    </comment>
    <comment ref="A93"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<sst xmlns="http://schemas.openxmlformats.org/spreadsheetml/2006/main" count="586" uniqueCount="282">
  <si>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</si>
  <si>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</si>
  <si>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</si>
  <si>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</si>
  <si>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</si>
  <si>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</si>
  <si>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</si>
  <si>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</si>
  <si>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</si>
  <si>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</si>
  <si>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</si>
  <si>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</si>
  <si>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</si>
  <si>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</si>
  <si>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</si>
  <si>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</si>
  <si>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</si>
  <si>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</si>
  <si>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</si>
  <si>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</si>
  <si>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</si>
  <si>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</si>
  <si>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</si>
  <si>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</si>
  <si>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</si>
  <si>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</si>
  <si>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</si>
  <si>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</si>
  <si>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</si>
  <si>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</si>
  <si>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</si>
  <si>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</si>
  <si>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</si>
  <si>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</si>
  <si>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</si>
  <si>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</si>
  <si>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</si>
  <si>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</si>
  <si>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</si>
  <si>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</si>
  <si>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</si>
  <si>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</si>
  <si>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</si>
  <si>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</si>
  <si>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</si>
  <si>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</si>
  <si>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</si>
  <si>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</si>
  <si>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</si>
  <si>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</si>
  <si>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</si>
  <si>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</si>
  <si>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</si>
  <si>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</si>
  <si>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</si>
  <si>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</si>
  <si>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</si>
  <si>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</si>
  <si>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</si>
  <si>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</si>
  <si>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</si>
  <si>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</si>
  <si>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</si>
  <si>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</si>
  <si>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</si>
  <si>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</si>
  <si>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</si>
  <si>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</si>
  <si>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</si>
  <si>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</si>
  <si>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</si>
  <si>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</si>
  <si>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</si>
  <si>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</si>
  <si>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</si>
  <si>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</si>
  <si>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</si>
  <si>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</si>
  <si>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</si>
  <si>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</si>
  <si>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</si>
  <si>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</si>
  <si>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</si>
  <si>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</si>
  <si>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</si>
  <si>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</si>
  <si>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</si>
  <si>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</si>
  <si>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</si>
  <si>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</si>
  <si>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</si>
  <si>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</si>
  <si>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</si>
  <si>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</si>
  <si>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</si>
  <si>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</si>
  <si>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</si>
  <si>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</si>
  <si>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</si>
  <si>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</si>
  <si>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</si>
  <si>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</si>
  <si>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</si>
  <si>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</si>
  <si>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</si>
  <si>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</si>
  <si>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</si>
  <si>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</si>
  <si>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</si>
  <si>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</si>
  <si>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</si>
  <si>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</si>
  <si>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</si>
  <si>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</si>
  <si>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</si>
  <si>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Ministry of Foreign Affairs and Trade</t>
  </si>
  <si>
    <t>Chris Seed</t>
  </si>
  <si>
    <t>Bottle of rum</t>
  </si>
  <si>
    <t>Bottle of wine and bakery items</t>
  </si>
  <si>
    <t>Shared with social club</t>
  </si>
  <si>
    <t>Bottle of vodka</t>
  </si>
  <si>
    <t>Shared with staff</t>
  </si>
  <si>
    <t>Bottle of red and white wines</t>
  </si>
  <si>
    <t>Box of mooncakes</t>
  </si>
  <si>
    <t>Dumpling set</t>
  </si>
  <si>
    <t>Dinner</t>
  </si>
  <si>
    <t>Rotorua</t>
  </si>
  <si>
    <t>Travel to Singapore, Berlin, London and Washington DC for foreign policy consultations</t>
  </si>
  <si>
    <t>Singapore</t>
  </si>
  <si>
    <t>London</t>
  </si>
  <si>
    <t>Washington DC</t>
  </si>
  <si>
    <t>Los Angeles</t>
  </si>
  <si>
    <t>Wellington</t>
  </si>
  <si>
    <t>Visa</t>
  </si>
  <si>
    <t>COVID medical insurance</t>
  </si>
  <si>
    <t>Miscellaneous (coffee during 6 hour delay at airport and on board WIFI connection)</t>
  </si>
  <si>
    <t>Hotel costs (1 night accommodation)</t>
  </si>
  <si>
    <t>COVID test</t>
  </si>
  <si>
    <t xml:space="preserve">Cullen breakfast </t>
  </si>
  <si>
    <t>Registration</t>
  </si>
  <si>
    <t>Attendance at a meeting</t>
  </si>
  <si>
    <t>Attendance at a dinner</t>
  </si>
  <si>
    <t>Confirmation of vaccination status from doctor ahead of travel</t>
  </si>
  <si>
    <t>MIQ hotel (14 nights accommodation)</t>
  </si>
  <si>
    <t>Diplomatic representative</t>
  </si>
  <si>
    <t>Airfares Wellington/Auckland/Singapore/Berlin/London/Washington DC/Los Angeles/Auckland/Rotorua/Wellington</t>
  </si>
  <si>
    <t>Taxi: MIQ hotel to Rotorua Airport</t>
  </si>
  <si>
    <t>Taxi: Wellington Airport to home</t>
  </si>
  <si>
    <t>Lunch</t>
  </si>
  <si>
    <t>Errol and Jenny Clark</t>
  </si>
  <si>
    <t>Dinner for departing diplomat incl partner</t>
  </si>
  <si>
    <t>Hospitality (e.g. facilitation, transportation, official meals)</t>
  </si>
  <si>
    <t>Unknown</t>
  </si>
  <si>
    <t>5-7 July 2021</t>
  </si>
  <si>
    <t>Germany</t>
  </si>
  <si>
    <t>8-9 July 2021</t>
  </si>
  <si>
    <t>10-14 July 2021</t>
  </si>
  <si>
    <t>United Kingdom</t>
  </si>
  <si>
    <t>During foreign policy consultations in Singapore</t>
  </si>
  <si>
    <t>During foreign policy consultations in Berlin</t>
  </si>
  <si>
    <t>During foreign policy consultations in London</t>
  </si>
  <si>
    <t>15-16 July 2021</t>
  </si>
  <si>
    <t>United States of America</t>
  </si>
  <si>
    <t>During foreign policy consultations in Washington DC</t>
  </si>
  <si>
    <t>Taxi: Roseneath to home</t>
  </si>
  <si>
    <t>Taxi: MFAT to Thorndon</t>
  </si>
  <si>
    <t>Taxi: Thorndon to home</t>
  </si>
  <si>
    <t>Taxi: Khandallah to home</t>
  </si>
  <si>
    <t>Box of dates</t>
  </si>
  <si>
    <t xml:space="preserve">Vodafone </t>
  </si>
  <si>
    <t>July</t>
  </si>
  <si>
    <t>August</t>
  </si>
  <si>
    <t>September</t>
  </si>
  <si>
    <t>October</t>
  </si>
  <si>
    <t>November</t>
  </si>
  <si>
    <t>December</t>
  </si>
  <si>
    <t>Phone and data costs</t>
  </si>
  <si>
    <t>Phone and data costs (including roaming)</t>
  </si>
  <si>
    <t>Box of dumplings</t>
  </si>
  <si>
    <t>5 July - 5 August 2021</t>
  </si>
  <si>
    <t>21 May - 7 June</t>
  </si>
  <si>
    <t xml:space="preserve">Travel to Singapore and Tokyo with Prime Minister, Minister of Trade and New Zealand business delegation </t>
  </si>
  <si>
    <t>NZ US Business Summit</t>
  </si>
  <si>
    <t>1-3 May</t>
  </si>
  <si>
    <t xml:space="preserve">Travel to New York, Washington DC, Boston and San Francisco with Prime Minister, Minister of Trade and New Zealand business delegation </t>
  </si>
  <si>
    <t>9-10 June</t>
  </si>
  <si>
    <t>Travel to Sydney with the Prime Minister</t>
  </si>
  <si>
    <t>Attendance at a diplomatic function</t>
  </si>
  <si>
    <t>Taxi: Home to Khandallah</t>
  </si>
  <si>
    <t>Taxi: Home to Lower Hutt</t>
  </si>
  <si>
    <t>Taxi: Lower Hutt to home</t>
  </si>
  <si>
    <t>Taxi: Home to Wellington Airport</t>
  </si>
  <si>
    <t>Taxi: MFAT to Khandallah</t>
  </si>
  <si>
    <t>Auckland</t>
  </si>
  <si>
    <t>Airfares (Wellington/Washington DC/Honolulu/Canberra/Wellington)</t>
  </si>
  <si>
    <t>Visa fee</t>
  </si>
  <si>
    <t>Tokyo</t>
  </si>
  <si>
    <t xml:space="preserve">Dinner </t>
  </si>
  <si>
    <t>Taxi: Auckland Airport to Henderson</t>
  </si>
  <si>
    <t>Taxi: Henderson to Whenuapai</t>
  </si>
  <si>
    <t>Meeting with Ford Hart</t>
  </si>
  <si>
    <t>Breakfast for 2</t>
  </si>
  <si>
    <t>Meetings with Michelle Chan and Justin Bassi</t>
  </si>
  <si>
    <t>Breakfast for 3</t>
  </si>
  <si>
    <t>Canberra</t>
  </si>
  <si>
    <t>Farewell lunch for departing diplomat</t>
  </si>
  <si>
    <t>Warren Allen, Chair Audit and Risk Committee</t>
  </si>
  <si>
    <t>17-24 April 2022</t>
  </si>
  <si>
    <t>Airfares (Wellington/Sydney/Wellington)</t>
  </si>
  <si>
    <t>Taxi: Home to The Terrace</t>
  </si>
  <si>
    <t>Taxi: Home to Roseneath</t>
  </si>
  <si>
    <t>Attendance at dinner</t>
  </si>
  <si>
    <t>Grocery items purchased while in isolation</t>
  </si>
  <si>
    <t>Honolulu</t>
  </si>
  <si>
    <t>Taxi: Hotel to Canberra Airport</t>
  </si>
  <si>
    <t>Taxi: MFAT to home ahead of travel</t>
  </si>
  <si>
    <t>Taxi: Auckland CBD to Auckland Airport</t>
  </si>
  <si>
    <t>San Francisco</t>
  </si>
  <si>
    <t>New York</t>
  </si>
  <si>
    <t>Medical clearance fit to fly</t>
  </si>
  <si>
    <t>Lunch with PMO colleague</t>
  </si>
  <si>
    <t>Taxi: Hotel to San Francisco Airport</t>
  </si>
  <si>
    <t>Sydney</t>
  </si>
  <si>
    <t>Hotel costs (1 night accommodation and meals)</t>
  </si>
  <si>
    <t>Taxi: MFAT to Wellington Airport</t>
  </si>
  <si>
    <t>Taxi: Parliament to hotel</t>
  </si>
  <si>
    <t>January</t>
  </si>
  <si>
    <t>February</t>
  </si>
  <si>
    <t>March</t>
  </si>
  <si>
    <t>April</t>
  </si>
  <si>
    <t>June</t>
  </si>
  <si>
    <t>Silver Fern Farms</t>
  </si>
  <si>
    <t>Conference Dinner</t>
  </si>
  <si>
    <t>Matariki performance</t>
  </si>
  <si>
    <t>NZ Symphony Orchestra</t>
  </si>
  <si>
    <t>Awards Dinner</t>
  </si>
  <si>
    <t>American Chamber of Commerce-DHL Express</t>
  </si>
  <si>
    <t>Governor General</t>
  </si>
  <si>
    <t>Ball</t>
  </si>
  <si>
    <t>Zespri</t>
  </si>
  <si>
    <t>Gala dinner</t>
  </si>
  <si>
    <t>Air NZ</t>
  </si>
  <si>
    <t>Antarctica NZ Board</t>
  </si>
  <si>
    <t>SilverFernFarms</t>
  </si>
  <si>
    <t>Opening of Robin White Exhibition</t>
  </si>
  <si>
    <t>Te Papa</t>
  </si>
  <si>
    <t>Chair, China Council</t>
  </si>
  <si>
    <t>Australia</t>
  </si>
  <si>
    <t>9-10 June 2022</t>
  </si>
  <si>
    <t>Japan</t>
  </si>
  <si>
    <t>During travel to Japan with Prime Minister</t>
  </si>
  <si>
    <t>During travel to Singapore with Prime Minister</t>
  </si>
  <si>
    <t>21 May-7 June 2022</t>
  </si>
  <si>
    <t>18-20 April 2022</t>
  </si>
  <si>
    <t>20-23 April 2022</t>
  </si>
  <si>
    <t>Lunch for 8</t>
  </si>
  <si>
    <t>Dinner incl partner</t>
  </si>
  <si>
    <t>Boston</t>
  </si>
  <si>
    <t>On board Wi-Fi</t>
  </si>
  <si>
    <t>Airfares (RNZAF flights and San Francisco/LA/Auckland/Wellington)</t>
  </si>
  <si>
    <t>During travel to US with Prime Minister</t>
  </si>
  <si>
    <t>During travel to Australia with Prime Minister</t>
  </si>
  <si>
    <t xml:space="preserve">Lunch </t>
  </si>
  <si>
    <t>Taxi: CBD to home</t>
  </si>
  <si>
    <t>Taxi: Thorndon to MFAT</t>
  </si>
  <si>
    <t>Travel to Washington DC, Honolulu and Canberra for foreign policy consultations</t>
  </si>
  <si>
    <t>Hotel costs (4 nights accommodation and meals)</t>
  </si>
  <si>
    <t>Hotel costs (2 nights accommodation and meals)</t>
  </si>
  <si>
    <t>Hotel costs (2 nights and late check out accommodation and meals)</t>
  </si>
  <si>
    <t>Hotel costs (7 nights accommodation and meals)</t>
  </si>
  <si>
    <t>Seattle</t>
  </si>
  <si>
    <t>Hotel costs (3 nights accommodation and meals)</t>
  </si>
  <si>
    <t>Airfares Wellington/Auckland/Wellington</t>
  </si>
  <si>
    <t>Airfares (Wellington/Auckland/Wellington and RNZAF flights)</t>
  </si>
  <si>
    <t>Taxi:  Home to MFAT ahead of travel</t>
  </si>
  <si>
    <t>Attendance at a staff farewell dinner</t>
  </si>
  <si>
    <t>May</t>
  </si>
  <si>
    <t>During foreign policy consultations in Washington DC and Honolulu</t>
  </si>
  <si>
    <t>During foreign policy consultations in Canberra</t>
  </si>
  <si>
    <t>21-29 March 2022</t>
  </si>
  <si>
    <t>31 March-2 April 2022</t>
  </si>
  <si>
    <t>21 March-2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</si>
</sst>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9">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65">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0" fontId="11" fillId="9" borderId="7" xfId="0"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0" fontId="17" fillId="10" borderId="4" xfId="0" applyFont="1" applyFill="1" applyBorder="1" applyAlignment="1" applyProtection="1">
      <alignment vertical="center" wrapText="1"/>
      <protection locked="0"/>
    </xf>
    <xf numFmtId="0" fontId="4" fillId="10" borderId="5" xfId="0" applyFont="1" applyFill="1" applyBorder="1" applyAlignment="1" applyProtection="1">
      <alignment horizontal="left" vertical="center" wrapText="1"/>
      <protection locked="0"/>
    </xf>
    <xf numFmtId="0" fontId="11" fillId="10" borderId="0" xfId="0" applyFont="1" applyFill="1" applyBorder="1" applyAlignment="1" applyProtection="1">
      <alignment vertical="center" wrapText="1"/>
      <protection locked="0"/>
    </xf>
    <xf numFmtId="164" fontId="11" fillId="10" borderId="3" xfId="0" applyNumberFormat="1" applyFont="1" applyFill="1" applyBorder="1" applyAlignment="1" applyProtection="1">
      <alignment vertical="center" wrapText="1"/>
      <protection locked="0"/>
    </xf>
    <xf numFmtId="0" fontId="11" fillId="10" borderId="3" xfId="0" applyFont="1" applyFill="1" applyBorder="1" applyAlignment="1" applyProtection="1">
      <alignment vertical="center" wrapText="1"/>
      <protection locked="0"/>
    </xf>
    <xf numFmtId="0" fontId="11" fillId="10" borderId="2" xfId="0" applyFont="1" applyFill="1" applyBorder="1" applyAlignment="1" applyProtection="1">
      <alignment vertical="center" wrapText="1"/>
      <protection locked="0"/>
    </xf>
    <xf numFmtId="167" fontId="11" fillId="10" borderId="3" xfId="0" applyNumberFormat="1" applyFont="1" applyFill="1" applyBorder="1" applyAlignment="1" applyProtection="1">
      <alignment horizontal="left" vertical="center"/>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0" fontId="14" fillId="3" borderId="0" xfId="0" applyFont="1" applyFill="1" applyBorder="1" applyAlignment="1" applyProtection="1">
      <alignment horizontal="center" vertical="center" wrapText="1" readingOrder="1"/>
    </xf>
    <xf numFmtId="167" fontId="9" fillId="0" borderId="2" xfId="0" applyNumberFormat="1" applyFont="1" applyBorder="1" applyAlignment="1" applyProtection="1">
      <alignment horizontal="left"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27" fillId="3" borderId="0" xfId="0" applyFont="1" applyFill="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sqref="A1:F1"/>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48" t="s">
        <v>2</v>
      </c>
      <c r="B1" s="148"/>
      <c r="C1" s="148"/>
      <c r="D1" s="148"/>
      <c r="E1" s="148"/>
      <c r="F1" s="148"/>
      <c r="G1" s="46"/>
      <c r="H1" s="46"/>
      <c r="I1" s="46"/>
      <c r="J1" s="46"/>
      <c r="K1" s="46"/>
    </row>
    <row r="2" spans="1:11" ht="21" customHeight="1" x14ac:dyDescent="0.2">
      <c r="A2" s="4" t="s">
        <v>3</v>
      </c>
      <c r="B2" s="149" t="s">
        <v>115</v>
      </c>
      <c r="C2" s="149"/>
      <c r="D2" s="149"/>
      <c r="E2" s="149"/>
      <c r="F2" s="149"/>
      <c r="G2" s="46"/>
      <c r="H2" s="46"/>
      <c r="I2" s="46"/>
      <c r="J2" s="46"/>
      <c r="K2" s="46"/>
    </row>
    <row r="3" spans="1:11" ht="21" customHeight="1" x14ac:dyDescent="0.2">
      <c r="A3" s="4" t="s">
        <v>4</v>
      </c>
      <c r="B3" s="149" t="s">
        <v>116</v>
      </c>
      <c r="C3" s="149"/>
      <c r="D3" s="149"/>
      <c r="E3" s="149"/>
      <c r="F3" s="149"/>
      <c r="G3" s="46"/>
      <c r="H3" s="46"/>
      <c r="I3" s="46"/>
      <c r="J3" s="46"/>
      <c r="K3" s="46"/>
    </row>
    <row r="4" spans="1:11" ht="21" customHeight="1" x14ac:dyDescent="0.2">
      <c r="A4" s="4" t="s">
        <v>5</v>
      </c>
      <c r="B4" s="150">
        <v>44378</v>
      </c>
      <c r="C4" s="150"/>
      <c r="D4" s="150"/>
      <c r="E4" s="150"/>
      <c r="F4" s="150"/>
      <c r="G4" s="46"/>
      <c r="H4" s="46"/>
      <c r="I4" s="46"/>
      <c r="J4" s="46"/>
      <c r="K4" s="46"/>
    </row>
    <row r="5" spans="1:11" ht="21" customHeight="1" x14ac:dyDescent="0.2">
      <c r="A5" s="4" t="s">
        <v>6</v>
      </c>
      <c r="B5" s="150">
        <v>44742</v>
      </c>
      <c r="C5" s="150"/>
      <c r="D5" s="150"/>
      <c r="E5" s="150"/>
      <c r="F5" s="150"/>
      <c r="G5" s="46"/>
      <c r="H5" s="46"/>
      <c r="I5" s="46"/>
      <c r="J5" s="46"/>
      <c r="K5" s="46"/>
    </row>
    <row r="6" spans="1:11" ht="21" customHeight="1" x14ac:dyDescent="0.2">
      <c r="A6" s="4" t="s">
        <v>7</v>
      </c>
      <c r="B6" s="147" t="str">
        <f>IF(AND(Travel!B7&lt;&gt;A30,Hospitality!B7&lt;&gt;A30,'All other expenses'!B7&lt;&gt;A30,'Gifts and benefits'!B7&lt;&gt;A30),A31,IF(AND(Travel!B7=A30,Hospitality!B7=A30,'All other expenses'!B7=A30,'Gifts and benefits'!B7=A30),A33,A32))</f>
        <v>Data and totals checked on all sheets</v>
      </c>
      <c r="C6" s="147"/>
      <c r="D6" s="147"/>
      <c r="E6" s="147"/>
      <c r="F6" s="147"/>
      <c r="G6" s="34"/>
      <c r="H6" s="46"/>
      <c r="I6" s="46"/>
      <c r="J6" s="46"/>
      <c r="K6" s="46"/>
    </row>
    <row r="7" spans="1:11" ht="21" customHeight="1" x14ac:dyDescent="0.2">
      <c r="A7" s="4" t="s">
        <v>8</v>
      </c>
      <c r="B7" s="146" t="s">
        <v>40</v>
      </c>
      <c r="C7" s="146"/>
      <c r="D7" s="146"/>
      <c r="E7" s="146"/>
      <c r="F7" s="146"/>
      <c r="G7" s="34"/>
      <c r="H7" s="46"/>
      <c r="I7" s="46"/>
      <c r="J7" s="46"/>
      <c r="K7" s="46"/>
    </row>
    <row r="8" spans="1:11" ht="21" customHeight="1" x14ac:dyDescent="0.2">
      <c r="A8" s="4" t="s">
        <v>10</v>
      </c>
      <c r="B8" s="146" t="s">
        <v>206</v>
      </c>
      <c r="C8" s="146"/>
      <c r="D8" s="146"/>
      <c r="E8" s="146"/>
      <c r="F8" s="146"/>
      <c r="G8" s="34"/>
      <c r="H8" s="46"/>
      <c r="I8" s="46"/>
      <c r="J8" s="46"/>
      <c r="K8" s="46"/>
    </row>
    <row r="9" spans="1:11" ht="66.75" customHeight="1" x14ac:dyDescent="0.2">
      <c r="A9" s="145" t="s">
        <v>11</v>
      </c>
      <c r="B9" s="145"/>
      <c r="C9" s="145"/>
      <c r="D9" s="145"/>
      <c r="E9" s="145"/>
      <c r="F9" s="145"/>
      <c r="G9" s="34"/>
      <c r="H9" s="46"/>
      <c r="I9" s="46"/>
      <c r="J9" s="46"/>
      <c r="K9" s="46"/>
    </row>
    <row r="10" spans="1:11" s="109" customFormat="1" ht="36" customHeight="1" x14ac:dyDescent="0.2">
      <c r="A10" s="103" t="s">
        <v>12</v>
      </c>
      <c r="B10" s="104" t="s">
        <v>13</v>
      </c>
      <c r="C10" s="104" t="s">
        <v>14</v>
      </c>
      <c r="D10" s="105"/>
      <c r="E10" s="106" t="s">
        <v>1</v>
      </c>
      <c r="F10" s="107" t="s">
        <v>15</v>
      </c>
      <c r="G10" s="108"/>
      <c r="H10" s="108"/>
      <c r="I10" s="108"/>
      <c r="J10" s="108"/>
      <c r="K10" s="108"/>
    </row>
    <row r="11" spans="1:11" ht="27.75" customHeight="1" x14ac:dyDescent="0.2">
      <c r="A11" s="10" t="s">
        <v>16</v>
      </c>
      <c r="B11" s="74">
        <f>B15+B16+B17</f>
        <v>78830.259999999966</v>
      </c>
      <c r="C11" s="81" t="str">
        <f>IF(Travel!B6="",A34,Travel!B6)</f>
        <v>Figures exclude GST</v>
      </c>
      <c r="D11" s="8"/>
      <c r="E11" s="10" t="s">
        <v>17</v>
      </c>
      <c r="F11" s="55">
        <f>'Gifts and benefits'!C56</f>
        <v>42</v>
      </c>
      <c r="G11" s="47"/>
      <c r="H11" s="47"/>
      <c r="I11" s="47"/>
      <c r="J11" s="47"/>
      <c r="K11" s="47"/>
    </row>
    <row r="12" spans="1:11" ht="27.75" customHeight="1" x14ac:dyDescent="0.2">
      <c r="A12" s="10" t="s">
        <v>0</v>
      </c>
      <c r="B12" s="74">
        <f>Hospitality!B17</f>
        <v>917.7</v>
      </c>
      <c r="C12" s="81" t="str">
        <f>IF(Hospitality!B6="",A34,Hospitality!B6)</f>
        <v>Figures include GST (where applicable)</v>
      </c>
      <c r="D12" s="8"/>
      <c r="E12" s="10" t="s">
        <v>18</v>
      </c>
      <c r="F12" s="55">
        <f>'Gifts and benefits'!C57</f>
        <v>32</v>
      </c>
      <c r="G12" s="47"/>
      <c r="H12" s="47"/>
      <c r="I12" s="47"/>
      <c r="J12" s="47"/>
      <c r="K12" s="47"/>
    </row>
    <row r="13" spans="1:11" ht="27.75" customHeight="1" x14ac:dyDescent="0.2">
      <c r="A13" s="10" t="s">
        <v>19</v>
      </c>
      <c r="B13" s="74">
        <f>'All other expenses'!B28</f>
        <v>1245.4100000000001</v>
      </c>
      <c r="C13" s="81" t="str">
        <f>IF('All other expenses'!B6="",A34,'All other expenses'!B6)</f>
        <v>Figures exclude GST</v>
      </c>
      <c r="D13" s="8"/>
      <c r="E13" s="10" t="s">
        <v>20</v>
      </c>
      <c r="F13" s="55">
        <f>'Gifts and benefits'!C58</f>
        <v>10</v>
      </c>
      <c r="G13" s="46"/>
      <c r="H13" s="46"/>
      <c r="I13" s="46"/>
      <c r="J13" s="46"/>
      <c r="K13" s="46"/>
    </row>
    <row r="14" spans="1:11" ht="12.75" customHeight="1" x14ac:dyDescent="0.2">
      <c r="A14" s="9"/>
      <c r="B14" s="75"/>
      <c r="C14" s="82"/>
      <c r="D14" s="56"/>
      <c r="E14" s="8"/>
      <c r="F14" s="57"/>
      <c r="G14" s="26"/>
      <c r="H14" s="26"/>
      <c r="I14" s="26"/>
      <c r="J14" s="26"/>
      <c r="K14" s="26"/>
    </row>
    <row r="15" spans="1:11" ht="27.75" customHeight="1" x14ac:dyDescent="0.2">
      <c r="A15" s="11" t="s">
        <v>21</v>
      </c>
      <c r="B15" s="76">
        <f>Travel!B78</f>
        <v>77442.179999999964</v>
      </c>
      <c r="C15" s="83" t="str">
        <f>C11</f>
        <v>Figures exclude GST</v>
      </c>
      <c r="D15" s="8"/>
      <c r="E15" s="8"/>
      <c r="F15" s="57"/>
      <c r="G15" s="46"/>
      <c r="H15" s="46"/>
      <c r="I15" s="46"/>
      <c r="J15" s="46"/>
      <c r="K15" s="46"/>
    </row>
    <row r="16" spans="1:11" ht="27.75" customHeight="1" x14ac:dyDescent="0.2">
      <c r="A16" s="11" t="s">
        <v>22</v>
      </c>
      <c r="B16" s="76">
        <f>Travel!B90</f>
        <v>925.12</v>
      </c>
      <c r="C16" s="83" t="str">
        <f>C11</f>
        <v>Figures exclude GST</v>
      </c>
      <c r="D16" s="58"/>
      <c r="E16" s="8"/>
      <c r="F16" s="59"/>
      <c r="G16" s="46"/>
      <c r="H16" s="46"/>
      <c r="I16" s="46"/>
      <c r="J16" s="46"/>
      <c r="K16" s="46"/>
    </row>
    <row r="17" spans="1:11" ht="27.75" customHeight="1" x14ac:dyDescent="0.2">
      <c r="A17" s="11" t="s">
        <v>23</v>
      </c>
      <c r="B17" s="76">
        <f>Travel!B134</f>
        <v>462.96</v>
      </c>
      <c r="C17" s="83" t="str">
        <f>C11</f>
        <v>Figures exclude GST</v>
      </c>
      <c r="D17" s="8"/>
      <c r="E17" s="8"/>
      <c r="F17" s="59"/>
      <c r="G17" s="46"/>
      <c r="H17" s="46"/>
      <c r="I17" s="46"/>
      <c r="J17" s="46"/>
      <c r="K17" s="46"/>
    </row>
    <row r="18" spans="1:11" ht="27.75" customHeight="1" x14ac:dyDescent="0.2">
      <c r="A18" s="27"/>
      <c r="B18" s="22"/>
      <c r="C18" s="27"/>
      <c r="D18" s="7"/>
      <c r="E18" s="7"/>
      <c r="F18" s="60"/>
      <c r="G18" s="61"/>
      <c r="H18" s="61"/>
      <c r="I18" s="61"/>
      <c r="J18" s="61"/>
      <c r="K18" s="61"/>
    </row>
    <row r="19" spans="1:11" x14ac:dyDescent="0.2">
      <c r="A19" s="51" t="s">
        <v>24</v>
      </c>
      <c r="B19" s="25"/>
      <c r="C19" s="26"/>
      <c r="D19" s="27"/>
      <c r="E19" s="27"/>
      <c r="F19" s="27"/>
      <c r="G19" s="27"/>
      <c r="H19" s="27"/>
      <c r="I19" s="27"/>
      <c r="J19" s="27"/>
      <c r="K19" s="27"/>
    </row>
    <row r="20" spans="1:11" x14ac:dyDescent="0.2">
      <c r="A20" s="23" t="s">
        <v>25</v>
      </c>
      <c r="B20" s="52"/>
      <c r="C20" s="52"/>
      <c r="D20" s="26"/>
      <c r="E20" s="26"/>
      <c r="F20" s="26"/>
      <c r="G20" s="27"/>
      <c r="H20" s="27"/>
      <c r="I20" s="27"/>
      <c r="J20" s="27"/>
      <c r="K20" s="27"/>
    </row>
    <row r="21" spans="1:11" ht="12.6" customHeight="1" x14ac:dyDescent="0.2">
      <c r="A21" s="23" t="s">
        <v>26</v>
      </c>
      <c r="B21" s="52"/>
      <c r="C21" s="52"/>
      <c r="D21" s="20"/>
      <c r="E21" s="27"/>
      <c r="F21" s="27"/>
      <c r="G21" s="27"/>
      <c r="H21" s="27"/>
      <c r="I21" s="27"/>
      <c r="J21" s="27"/>
      <c r="K21" s="27"/>
    </row>
    <row r="22" spans="1:11" ht="12.6" customHeight="1" x14ac:dyDescent="0.2">
      <c r="A22" s="23" t="s">
        <v>27</v>
      </c>
      <c r="B22" s="52"/>
      <c r="C22" s="52"/>
      <c r="D22" s="20"/>
      <c r="E22" s="27"/>
      <c r="F22" s="27"/>
      <c r="G22" s="27"/>
      <c r="H22" s="27"/>
      <c r="I22" s="27"/>
      <c r="J22" s="27"/>
      <c r="K22" s="27"/>
    </row>
    <row r="23" spans="1:11" ht="12.6" customHeight="1" x14ac:dyDescent="0.2">
      <c r="A23" s="23" t="s">
        <v>28</v>
      </c>
      <c r="B23" s="52"/>
      <c r="C23" s="52"/>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29</v>
      </c>
      <c r="B25" s="15"/>
      <c r="C25" s="15"/>
      <c r="D25" s="15"/>
      <c r="E25" s="15"/>
      <c r="F25" s="15"/>
      <c r="G25" s="46"/>
      <c r="H25" s="46"/>
      <c r="I25" s="46"/>
      <c r="J25" s="46"/>
      <c r="K25" s="46"/>
    </row>
    <row r="26" spans="1:11" ht="12.75" hidden="1" customHeight="1" x14ac:dyDescent="0.2">
      <c r="A26" s="13" t="s">
        <v>30</v>
      </c>
      <c r="B26" s="6"/>
      <c r="C26" s="6"/>
      <c r="D26" s="13"/>
      <c r="E26" s="13"/>
      <c r="F26" s="13"/>
      <c r="G26" s="46"/>
      <c r="H26" s="46"/>
      <c r="I26" s="46"/>
      <c r="J26" s="46"/>
      <c r="K26" s="46"/>
    </row>
    <row r="27" spans="1:11" hidden="1" x14ac:dyDescent="0.2">
      <c r="A27" s="12" t="s">
        <v>31</v>
      </c>
      <c r="B27" s="12"/>
      <c r="C27" s="12"/>
      <c r="D27" s="12"/>
      <c r="E27" s="12"/>
      <c r="F27" s="12"/>
      <c r="G27" s="46"/>
      <c r="H27" s="46"/>
      <c r="I27" s="46"/>
      <c r="J27" s="46"/>
      <c r="K27" s="46"/>
    </row>
    <row r="28" spans="1:11" hidden="1" x14ac:dyDescent="0.2">
      <c r="A28" s="12" t="s">
        <v>32</v>
      </c>
      <c r="B28" s="12"/>
      <c r="C28" s="12"/>
      <c r="D28" s="12"/>
      <c r="E28" s="12"/>
      <c r="F28" s="12"/>
      <c r="G28" s="46"/>
      <c r="H28" s="46"/>
      <c r="I28" s="46"/>
      <c r="J28" s="46"/>
      <c r="K28" s="46"/>
    </row>
    <row r="29" spans="1:11" hidden="1" x14ac:dyDescent="0.2">
      <c r="A29" s="13" t="s">
        <v>33</v>
      </c>
      <c r="B29" s="13"/>
      <c r="C29" s="13"/>
      <c r="D29" s="13"/>
      <c r="E29" s="13"/>
      <c r="F29" s="13"/>
      <c r="G29" s="46"/>
      <c r="H29" s="46"/>
      <c r="I29" s="46"/>
      <c r="J29" s="46"/>
      <c r="K29" s="46"/>
    </row>
    <row r="30" spans="1:11" hidden="1" x14ac:dyDescent="0.2">
      <c r="A30" s="13" t="s">
        <v>34</v>
      </c>
      <c r="B30" s="13"/>
      <c r="C30" s="13"/>
      <c r="D30" s="13"/>
      <c r="E30" s="13"/>
      <c r="F30" s="13"/>
      <c r="G30" s="46"/>
      <c r="H30" s="46"/>
      <c r="I30" s="46"/>
      <c r="J30" s="46"/>
      <c r="K30" s="46"/>
    </row>
    <row r="31" spans="1:11" hidden="1" x14ac:dyDescent="0.2">
      <c r="A31" s="12" t="s">
        <v>35</v>
      </c>
      <c r="B31" s="12"/>
      <c r="C31" s="12"/>
      <c r="D31" s="12"/>
      <c r="E31" s="12"/>
      <c r="F31" s="12"/>
      <c r="G31" s="46"/>
      <c r="H31" s="46"/>
      <c r="I31" s="46"/>
      <c r="J31" s="46"/>
      <c r="K31" s="46"/>
    </row>
    <row r="32" spans="1:11" hidden="1" x14ac:dyDescent="0.2">
      <c r="A32" s="12" t="s">
        <v>36</v>
      </c>
      <c r="B32" s="12"/>
      <c r="C32" s="12"/>
      <c r="D32" s="12"/>
      <c r="E32" s="12"/>
      <c r="F32" s="12"/>
      <c r="G32" s="46"/>
      <c r="H32" s="46"/>
      <c r="I32" s="46"/>
      <c r="J32" s="46"/>
      <c r="K32" s="46"/>
    </row>
    <row r="33" spans="1:11" hidden="1" x14ac:dyDescent="0.2">
      <c r="A33" s="12" t="s">
        <v>37</v>
      </c>
      <c r="B33" s="12"/>
      <c r="C33" s="12"/>
      <c r="D33" s="12"/>
      <c r="E33" s="12"/>
      <c r="F33" s="12"/>
      <c r="G33" s="46"/>
      <c r="H33" s="46"/>
      <c r="I33" s="46"/>
      <c r="J33" s="46"/>
      <c r="K33" s="46"/>
    </row>
    <row r="34" spans="1:11" hidden="1" x14ac:dyDescent="0.2">
      <c r="A34" s="13" t="s">
        <v>38</v>
      </c>
      <c r="B34" s="13"/>
      <c r="C34" s="13"/>
      <c r="D34" s="13"/>
      <c r="E34" s="13"/>
      <c r="F34" s="13"/>
      <c r="G34" s="46"/>
      <c r="H34" s="46"/>
      <c r="I34" s="46"/>
      <c r="J34" s="46"/>
      <c r="K34" s="46"/>
    </row>
    <row r="35" spans="1:11" hidden="1" x14ac:dyDescent="0.2">
      <c r="A35" s="13" t="s">
        <v>39</v>
      </c>
      <c r="B35" s="13"/>
      <c r="C35" s="13"/>
      <c r="D35" s="13"/>
      <c r="E35" s="13"/>
      <c r="F35" s="13"/>
      <c r="G35" s="46"/>
      <c r="H35" s="46"/>
      <c r="I35" s="46"/>
      <c r="J35" s="46"/>
      <c r="K35" s="46"/>
    </row>
    <row r="36" spans="1:11" hidden="1" x14ac:dyDescent="0.2">
      <c r="A36" s="79" t="s">
        <v>9</v>
      </c>
      <c r="B36" s="78"/>
      <c r="C36" s="78"/>
      <c r="D36" s="78"/>
      <c r="E36" s="78"/>
      <c r="F36" s="78"/>
      <c r="G36" s="46"/>
      <c r="H36" s="46"/>
      <c r="I36" s="46"/>
      <c r="J36" s="46"/>
      <c r="K36" s="46"/>
    </row>
    <row r="37" spans="1:11" hidden="1" x14ac:dyDescent="0.2">
      <c r="A37" s="79" t="s">
        <v>40</v>
      </c>
      <c r="B37" s="78"/>
      <c r="C37" s="78"/>
      <c r="D37" s="78"/>
      <c r="E37" s="78"/>
      <c r="F37" s="78"/>
      <c r="G37" s="46"/>
      <c r="H37" s="46"/>
      <c r="I37" s="46"/>
      <c r="J37" s="46"/>
      <c r="K37" s="46"/>
    </row>
    <row r="38" spans="1:11" hidden="1" x14ac:dyDescent="0.2">
      <c r="A38" s="79" t="s">
        <v>114</v>
      </c>
      <c r="B38" s="78"/>
      <c r="C38" s="78"/>
      <c r="D38" s="78"/>
      <c r="E38" s="78"/>
      <c r="F38" s="78"/>
      <c r="G38" s="46"/>
      <c r="H38" s="46"/>
      <c r="I38" s="46"/>
      <c r="J38" s="46"/>
      <c r="K38" s="46"/>
    </row>
    <row r="39" spans="1:11" hidden="1" x14ac:dyDescent="0.2">
      <c r="A39" s="62" t="s">
        <v>41</v>
      </c>
      <c r="B39" s="5"/>
      <c r="C39" s="5"/>
      <c r="D39" s="5"/>
      <c r="E39" s="5"/>
      <c r="F39" s="5"/>
      <c r="G39" s="46"/>
      <c r="H39" s="46"/>
      <c r="I39" s="46"/>
      <c r="J39" s="46"/>
      <c r="K39" s="46"/>
    </row>
    <row r="40" spans="1:11" hidden="1" x14ac:dyDescent="0.2">
      <c r="A40" s="63" t="s">
        <v>42</v>
      </c>
      <c r="B40" s="5"/>
      <c r="C40" s="5"/>
      <c r="D40" s="5"/>
      <c r="E40" s="5"/>
      <c r="F40" s="5"/>
      <c r="G40" s="46"/>
      <c r="H40" s="46"/>
      <c r="I40" s="46"/>
      <c r="J40" s="46"/>
      <c r="K40" s="46"/>
    </row>
    <row r="41" spans="1:11" hidden="1" x14ac:dyDescent="0.2">
      <c r="A41" s="63" t="s">
        <v>43</v>
      </c>
      <c r="B41" s="5"/>
      <c r="C41" s="5"/>
      <c r="D41" s="5"/>
      <c r="E41" s="5"/>
      <c r="F41" s="5"/>
      <c r="G41" s="46"/>
      <c r="H41" s="46"/>
      <c r="I41" s="46"/>
      <c r="J41" s="46"/>
      <c r="K41" s="46"/>
    </row>
    <row r="42" spans="1:11" hidden="1" x14ac:dyDescent="0.2">
      <c r="A42" s="63" t="s">
        <v>44</v>
      </c>
      <c r="B42" s="5"/>
      <c r="C42" s="5"/>
      <c r="D42" s="5"/>
      <c r="E42" s="5"/>
      <c r="F42" s="5"/>
      <c r="G42" s="46"/>
      <c r="H42" s="46"/>
      <c r="I42" s="46"/>
      <c r="J42" s="46"/>
      <c r="K42" s="46"/>
    </row>
    <row r="43" spans="1:11" hidden="1" x14ac:dyDescent="0.2">
      <c r="A43" s="63" t="s">
        <v>45</v>
      </c>
      <c r="B43" s="5"/>
      <c r="C43" s="5"/>
      <c r="D43" s="5"/>
      <c r="E43" s="5"/>
      <c r="F43" s="5"/>
      <c r="G43" s="46"/>
      <c r="H43" s="46"/>
      <c r="I43" s="46"/>
      <c r="J43" s="46"/>
      <c r="K43" s="46"/>
    </row>
    <row r="44" spans="1:11" hidden="1" x14ac:dyDescent="0.2">
      <c r="A44" s="63" t="s">
        <v>46</v>
      </c>
      <c r="B44" s="5"/>
      <c r="C44" s="5"/>
      <c r="D44" s="5"/>
      <c r="E44" s="5"/>
      <c r="F44" s="5"/>
      <c r="G44" s="46"/>
      <c r="H44" s="46"/>
      <c r="I44" s="46"/>
      <c r="J44" s="46"/>
      <c r="K44" s="46"/>
    </row>
    <row r="45" spans="1:11" hidden="1" x14ac:dyDescent="0.2">
      <c r="A45" s="80" t="s">
        <v>47</v>
      </c>
      <c r="B45" s="78"/>
      <c r="C45" s="78"/>
      <c r="D45" s="78"/>
      <c r="E45" s="78"/>
      <c r="F45" s="78"/>
      <c r="G45" s="46"/>
      <c r="H45" s="46"/>
      <c r="I45" s="46"/>
      <c r="J45" s="46"/>
      <c r="K45" s="46"/>
    </row>
    <row r="46" spans="1:11" hidden="1" x14ac:dyDescent="0.2">
      <c r="A46" s="78" t="s">
        <v>48</v>
      </c>
      <c r="B46" s="78"/>
      <c r="C46" s="78"/>
      <c r="D46" s="78"/>
      <c r="E46" s="78"/>
      <c r="F46" s="78"/>
      <c r="G46" s="46"/>
      <c r="H46" s="46"/>
      <c r="I46" s="46"/>
      <c r="J46" s="46"/>
      <c r="K46" s="46"/>
    </row>
    <row r="47" spans="1:11" hidden="1" x14ac:dyDescent="0.2">
      <c r="A47" s="64">
        <v>-20000</v>
      </c>
      <c r="B47" s="5"/>
      <c r="C47" s="5"/>
      <c r="D47" s="5"/>
      <c r="E47" s="5"/>
      <c r="F47" s="5"/>
      <c r="G47" s="46"/>
      <c r="H47" s="46"/>
      <c r="I47" s="46"/>
      <c r="J47" s="46"/>
      <c r="K47" s="46"/>
    </row>
    <row r="48" spans="1:11" ht="25.5" hidden="1" x14ac:dyDescent="0.2">
      <c r="A48" s="97" t="s">
        <v>49</v>
      </c>
      <c r="B48" s="78"/>
      <c r="C48" s="78"/>
      <c r="D48" s="78"/>
      <c r="E48" s="78"/>
      <c r="F48" s="78"/>
      <c r="G48" s="46"/>
      <c r="H48" s="46"/>
      <c r="I48" s="46"/>
      <c r="J48" s="46"/>
      <c r="K48" s="46"/>
    </row>
    <row r="49" spans="1:11" ht="25.5" hidden="1" x14ac:dyDescent="0.2">
      <c r="A49" s="97" t="s">
        <v>50</v>
      </c>
      <c r="B49" s="78"/>
      <c r="C49" s="78"/>
      <c r="D49" s="78"/>
      <c r="E49" s="78"/>
      <c r="F49" s="78"/>
      <c r="G49" s="46"/>
      <c r="H49" s="46"/>
      <c r="I49" s="46"/>
      <c r="J49" s="46"/>
      <c r="K49" s="46"/>
    </row>
    <row r="50" spans="1:11" ht="25.5" hidden="1" x14ac:dyDescent="0.2">
      <c r="A50" s="98" t="s">
        <v>51</v>
      </c>
      <c r="B50" s="5"/>
      <c r="C50" s="5"/>
      <c r="D50" s="5"/>
      <c r="E50" s="5"/>
      <c r="F50" s="5"/>
      <c r="G50" s="46"/>
      <c r="H50" s="46"/>
      <c r="I50" s="46"/>
      <c r="J50" s="46"/>
      <c r="K50" s="46"/>
    </row>
    <row r="51" spans="1:11" ht="25.5" hidden="1" x14ac:dyDescent="0.2">
      <c r="A51" s="98" t="s">
        <v>52</v>
      </c>
      <c r="B51" s="5"/>
      <c r="C51" s="5"/>
      <c r="D51" s="5"/>
      <c r="E51" s="5"/>
      <c r="F51" s="5"/>
      <c r="G51" s="46"/>
      <c r="H51" s="46"/>
      <c r="I51" s="46"/>
      <c r="J51" s="46"/>
      <c r="K51" s="46"/>
    </row>
    <row r="52" spans="1:11" ht="38.25" hidden="1" x14ac:dyDescent="0.2">
      <c r="A52" s="98" t="s">
        <v>53</v>
      </c>
      <c r="B52" s="88"/>
      <c r="C52" s="88"/>
      <c r="D52" s="96"/>
      <c r="E52" s="65"/>
      <c r="F52" s="65"/>
      <c r="G52" s="46"/>
      <c r="H52" s="46"/>
      <c r="I52" s="46"/>
      <c r="J52" s="46"/>
      <c r="K52" s="46"/>
    </row>
    <row r="53" spans="1:11" hidden="1" x14ac:dyDescent="0.2">
      <c r="A53" s="93" t="s">
        <v>54</v>
      </c>
      <c r="B53" s="94"/>
      <c r="C53" s="94"/>
      <c r="D53" s="87"/>
      <c r="E53" s="66"/>
      <c r="F53" s="66" t="b">
        <v>1</v>
      </c>
      <c r="G53" s="46"/>
      <c r="H53" s="46"/>
      <c r="I53" s="46"/>
      <c r="J53" s="46"/>
      <c r="K53" s="46"/>
    </row>
    <row r="54" spans="1:11" hidden="1" x14ac:dyDescent="0.2">
      <c r="A54" s="95" t="s">
        <v>55</v>
      </c>
      <c r="B54" s="93"/>
      <c r="C54" s="93"/>
      <c r="D54" s="93"/>
      <c r="E54" s="66"/>
      <c r="F54" s="66" t="b">
        <v>0</v>
      </c>
      <c r="G54" s="46"/>
      <c r="H54" s="46"/>
      <c r="I54" s="46"/>
      <c r="J54" s="46"/>
      <c r="K54" s="46"/>
    </row>
    <row r="55" spans="1:11" hidden="1" x14ac:dyDescent="0.2">
      <c r="A55" s="99"/>
      <c r="B55" s="89">
        <f>COUNT(Travel!B12:B77)</f>
        <v>54</v>
      </c>
      <c r="C55" s="89"/>
      <c r="D55" s="89">
        <f>COUNTIF(Travel!D12:D76,"*")</f>
        <v>54</v>
      </c>
      <c r="E55" s="90"/>
      <c r="F55" s="90" t="b">
        <f>MIN(B55,D55)=MAX(B55,D55)</f>
        <v>1</v>
      </c>
      <c r="G55" s="46"/>
      <c r="H55" s="46"/>
      <c r="I55" s="46"/>
      <c r="J55" s="46"/>
      <c r="K55" s="46"/>
    </row>
    <row r="56" spans="1:11" hidden="1" x14ac:dyDescent="0.2">
      <c r="A56" s="99" t="s">
        <v>56</v>
      </c>
      <c r="B56" s="89">
        <f>COUNT(Travel!B82:B89)</f>
        <v>5</v>
      </c>
      <c r="C56" s="89"/>
      <c r="D56" s="89">
        <f>COUNTIF(Travel!D81:D88,"*")</f>
        <v>6</v>
      </c>
      <c r="E56" s="90"/>
      <c r="F56" s="90" t="b">
        <f>MIN(B56,D56)=MAX(B56,D56)</f>
        <v>0</v>
      </c>
    </row>
    <row r="57" spans="1:11" hidden="1" x14ac:dyDescent="0.2">
      <c r="A57" s="100"/>
      <c r="B57" s="89">
        <f>COUNT(Travel!B94:B133)</f>
        <v>17</v>
      </c>
      <c r="C57" s="89"/>
      <c r="D57" s="89">
        <f>COUNTIF(Travel!D93:D108,"*")</f>
        <v>7</v>
      </c>
      <c r="E57" s="90"/>
      <c r="F57" s="90" t="b">
        <f>MIN(B57,D57)=MAX(B57,D57)</f>
        <v>0</v>
      </c>
    </row>
    <row r="58" spans="1:11" hidden="1" x14ac:dyDescent="0.2">
      <c r="A58" s="101" t="s">
        <v>57</v>
      </c>
      <c r="B58" s="91">
        <f>COUNT(Hospitality!B11:B16)</f>
        <v>3</v>
      </c>
      <c r="C58" s="91"/>
      <c r="D58" s="91">
        <f>COUNTIF(Hospitality!D11:D16,"*")</f>
        <v>3</v>
      </c>
      <c r="E58" s="92"/>
      <c r="F58" s="92" t="b">
        <f>MIN(B58,D58)=MAX(B58,D58)</f>
        <v>1</v>
      </c>
    </row>
    <row r="59" spans="1:11" hidden="1" x14ac:dyDescent="0.2">
      <c r="A59" s="102" t="s">
        <v>58</v>
      </c>
      <c r="B59" s="90">
        <f>COUNT('All other expenses'!B11:B27)</f>
        <v>14</v>
      </c>
      <c r="C59" s="90"/>
      <c r="D59" s="90">
        <f>COUNTIF('All other expenses'!D11:D27,"*")</f>
        <v>14</v>
      </c>
      <c r="E59" s="90"/>
      <c r="F59" s="90" t="b">
        <f>MIN(B59,D59)=MAX(B59,D59)</f>
        <v>1</v>
      </c>
    </row>
    <row r="60" spans="1:11" hidden="1" x14ac:dyDescent="0.2">
      <c r="A60" s="101" t="s">
        <v>59</v>
      </c>
      <c r="B60" s="91">
        <f>COUNTIF('Gifts and benefits'!B11:B55,"*")</f>
        <v>42</v>
      </c>
      <c r="C60" s="91">
        <f>COUNTIF('Gifts and benefits'!C11:C55,"*")</f>
        <v>42</v>
      </c>
      <c r="D60" s="91"/>
      <c r="E60" s="91">
        <f>COUNTA('Gifts and benefits'!E11:E55)</f>
        <v>42</v>
      </c>
      <c r="F60" s="92"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93"/>
  <sheetViews>
    <sheetView topLeftCell="A2" zoomScaleNormal="100" workbookViewId="0">
      <selection activeCell="E27" sqref="E2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48" t="s">
        <v>60</v>
      </c>
      <c r="B1" s="148"/>
      <c r="C1" s="148"/>
      <c r="D1" s="148"/>
      <c r="E1" s="148"/>
      <c r="F1" s="46"/>
    </row>
    <row r="2" spans="1:6" ht="21" customHeight="1" x14ac:dyDescent="0.2">
      <c r="A2" s="4" t="s">
        <v>3</v>
      </c>
      <c r="B2" s="152" t="str">
        <f>'Summary and sign-off'!B2:F2</f>
        <v>Ministry of Foreign Affairs and Trade</v>
      </c>
      <c r="C2" s="152"/>
      <c r="D2" s="152"/>
      <c r="E2" s="152"/>
      <c r="F2" s="46"/>
    </row>
    <row r="3" spans="1:6" ht="21" customHeight="1" x14ac:dyDescent="0.2">
      <c r="A3" s="4" t="s">
        <v>61</v>
      </c>
      <c r="B3" s="152" t="str">
        <f>'Summary and sign-off'!B3:F3</f>
        <v>Chris Seed</v>
      </c>
      <c r="C3" s="152"/>
      <c r="D3" s="152"/>
      <c r="E3" s="152"/>
      <c r="F3" s="46"/>
    </row>
    <row r="4" spans="1:6" ht="21" customHeight="1" x14ac:dyDescent="0.2">
      <c r="A4" s="4" t="s">
        <v>62</v>
      </c>
      <c r="B4" s="152">
        <f>'Summary and sign-off'!B4:F4</f>
        <v>44378</v>
      </c>
      <c r="C4" s="152"/>
      <c r="D4" s="152"/>
      <c r="E4" s="152"/>
      <c r="F4" s="46"/>
    </row>
    <row r="5" spans="1:6" ht="21" customHeight="1" x14ac:dyDescent="0.2">
      <c r="A5" s="4" t="s">
        <v>63</v>
      </c>
      <c r="B5" s="152">
        <f>'Summary and sign-off'!B5:F5</f>
        <v>44742</v>
      </c>
      <c r="C5" s="152"/>
      <c r="D5" s="152"/>
      <c r="E5" s="152"/>
      <c r="F5" s="46"/>
    </row>
    <row r="6" spans="1:6" ht="21" customHeight="1" x14ac:dyDescent="0.2">
      <c r="A6" s="4" t="s">
        <v>64</v>
      </c>
      <c r="B6" s="146" t="s">
        <v>32</v>
      </c>
      <c r="C6" s="146"/>
      <c r="D6" s="146"/>
      <c r="E6" s="146"/>
      <c r="F6" s="46"/>
    </row>
    <row r="7" spans="1:6" ht="21" customHeight="1" x14ac:dyDescent="0.2">
      <c r="A7" s="4" t="s">
        <v>7</v>
      </c>
      <c r="B7" s="146" t="s">
        <v>34</v>
      </c>
      <c r="C7" s="146"/>
      <c r="D7" s="146"/>
      <c r="E7" s="146"/>
      <c r="F7" s="46"/>
    </row>
    <row r="8" spans="1:6" ht="36" customHeight="1" x14ac:dyDescent="0.2">
      <c r="A8" s="153" t="s">
        <v>65</v>
      </c>
      <c r="B8" s="154"/>
      <c r="C8" s="154"/>
      <c r="D8" s="154"/>
      <c r="E8" s="154"/>
      <c r="F8" s="22"/>
    </row>
    <row r="9" spans="1:6" ht="36" customHeight="1" x14ac:dyDescent="0.2">
      <c r="A9" s="155" t="s">
        <v>66</v>
      </c>
      <c r="B9" s="156"/>
      <c r="C9" s="156"/>
      <c r="D9" s="156"/>
      <c r="E9" s="156"/>
      <c r="F9" s="22"/>
    </row>
    <row r="10" spans="1:6" ht="24.75" customHeight="1" x14ac:dyDescent="0.2">
      <c r="A10" s="151" t="s">
        <v>67</v>
      </c>
      <c r="B10" s="157"/>
      <c r="C10" s="151"/>
      <c r="D10" s="151"/>
      <c r="E10" s="151"/>
      <c r="F10" s="47"/>
    </row>
    <row r="11" spans="1:6" ht="27" customHeight="1" x14ac:dyDescent="0.2">
      <c r="A11" s="35" t="s">
        <v>68</v>
      </c>
      <c r="B11" s="35" t="s">
        <v>69</v>
      </c>
      <c r="C11" s="35" t="s">
        <v>70</v>
      </c>
      <c r="D11" s="35" t="s">
        <v>71</v>
      </c>
      <c r="E11" s="35" t="s">
        <v>72</v>
      </c>
      <c r="F11" s="48"/>
    </row>
    <row r="12" spans="1:6" s="67" customFormat="1" hidden="1" x14ac:dyDescent="0.2">
      <c r="A12" s="110"/>
      <c r="B12" s="111"/>
      <c r="C12" s="112"/>
      <c r="D12" s="112"/>
      <c r="E12" s="113"/>
      <c r="F12" s="1"/>
    </row>
    <row r="13" spans="1:6" s="67" customFormat="1" ht="25.5" x14ac:dyDescent="0.2">
      <c r="A13" s="126" t="s">
        <v>179</v>
      </c>
      <c r="B13" s="127"/>
      <c r="C13" s="138" t="s">
        <v>127</v>
      </c>
      <c r="D13" s="138"/>
      <c r="E13" s="129"/>
      <c r="F13" s="1"/>
    </row>
    <row r="14" spans="1:6" s="67" customFormat="1" ht="38.25" x14ac:dyDescent="0.2">
      <c r="A14" s="126"/>
      <c r="B14" s="127">
        <v>19055</v>
      </c>
      <c r="C14" s="138"/>
      <c r="D14" s="128" t="s">
        <v>145</v>
      </c>
      <c r="E14" s="129"/>
      <c r="F14" s="1"/>
    </row>
    <row r="15" spans="1:6" s="67" customFormat="1" x14ac:dyDescent="0.2">
      <c r="A15" s="126"/>
      <c r="B15" s="127">
        <v>21.42</v>
      </c>
      <c r="C15" s="128"/>
      <c r="D15" s="128" t="s">
        <v>133</v>
      </c>
      <c r="E15" s="129"/>
      <c r="F15" s="1"/>
    </row>
    <row r="16" spans="1:6" s="67" customFormat="1" ht="25.5" x14ac:dyDescent="0.2">
      <c r="A16" s="126"/>
      <c r="B16" s="127">
        <v>44.35</v>
      </c>
      <c r="C16" s="128"/>
      <c r="D16" s="128" t="s">
        <v>142</v>
      </c>
      <c r="E16" s="129" t="s">
        <v>132</v>
      </c>
      <c r="F16" s="1"/>
    </row>
    <row r="17" spans="1:6" s="67" customFormat="1" x14ac:dyDescent="0.2">
      <c r="A17" s="126"/>
      <c r="B17" s="127">
        <v>282.61</v>
      </c>
      <c r="C17" s="128"/>
      <c r="D17" s="128" t="s">
        <v>137</v>
      </c>
      <c r="E17" s="129" t="s">
        <v>132</v>
      </c>
      <c r="F17" s="1"/>
    </row>
    <row r="18" spans="1:6" s="67" customFormat="1" ht="25.5" x14ac:dyDescent="0.2">
      <c r="A18" s="126"/>
      <c r="B18" s="127">
        <v>1110.94</v>
      </c>
      <c r="C18" s="128"/>
      <c r="D18" s="128" t="s">
        <v>268</v>
      </c>
      <c r="E18" s="129" t="s">
        <v>128</v>
      </c>
      <c r="F18" s="1"/>
    </row>
    <row r="19" spans="1:6" s="67" customFormat="1" x14ac:dyDescent="0.2">
      <c r="A19" s="126"/>
      <c r="B19" s="127">
        <v>179.21</v>
      </c>
      <c r="C19" s="128"/>
      <c r="D19" s="128" t="s">
        <v>137</v>
      </c>
      <c r="E19" s="129" t="s">
        <v>128</v>
      </c>
      <c r="F19" s="1"/>
    </row>
    <row r="20" spans="1:6" s="67" customFormat="1" x14ac:dyDescent="0.2">
      <c r="A20" s="126"/>
      <c r="B20" s="127">
        <v>8.7100000000000009</v>
      </c>
      <c r="C20" s="128"/>
      <c r="D20" s="128" t="s">
        <v>134</v>
      </c>
      <c r="E20" s="129" t="s">
        <v>128</v>
      </c>
      <c r="F20" s="1"/>
    </row>
    <row r="21" spans="1:6" s="67" customFormat="1" x14ac:dyDescent="0.2">
      <c r="A21" s="126"/>
      <c r="B21" s="127">
        <v>258.86</v>
      </c>
      <c r="C21" s="128"/>
      <c r="D21" s="128" t="s">
        <v>137</v>
      </c>
      <c r="E21" s="129" t="s">
        <v>129</v>
      </c>
      <c r="F21" s="1"/>
    </row>
    <row r="22" spans="1:6" s="67" customFormat="1" x14ac:dyDescent="0.2">
      <c r="A22" s="126"/>
      <c r="B22" s="127">
        <v>393.8</v>
      </c>
      <c r="C22" s="128"/>
      <c r="D22" s="128" t="s">
        <v>223</v>
      </c>
      <c r="E22" s="129" t="s">
        <v>129</v>
      </c>
      <c r="F22" s="1"/>
    </row>
    <row r="23" spans="1:6" s="67" customFormat="1" ht="25.5" x14ac:dyDescent="0.2">
      <c r="A23" s="130"/>
      <c r="B23" s="127">
        <v>35.18</v>
      </c>
      <c r="C23" s="128"/>
      <c r="D23" s="128" t="s">
        <v>135</v>
      </c>
      <c r="E23" s="129" t="s">
        <v>130</v>
      </c>
      <c r="F23" s="1"/>
    </row>
    <row r="24" spans="1:6" s="67" customFormat="1" x14ac:dyDescent="0.2">
      <c r="A24" s="130"/>
      <c r="B24" s="127">
        <v>382.52</v>
      </c>
      <c r="C24" s="128"/>
      <c r="D24" s="128" t="s">
        <v>137</v>
      </c>
      <c r="E24" s="129" t="s">
        <v>130</v>
      </c>
      <c r="F24" s="1"/>
    </row>
    <row r="25" spans="1:6" s="67" customFormat="1" x14ac:dyDescent="0.2">
      <c r="A25" s="130"/>
      <c r="B25" s="127">
        <v>304.48</v>
      </c>
      <c r="C25" s="128"/>
      <c r="D25" s="128" t="s">
        <v>137</v>
      </c>
      <c r="E25" s="129" t="s">
        <v>131</v>
      </c>
      <c r="F25" s="1"/>
    </row>
    <row r="26" spans="1:6" s="67" customFormat="1" x14ac:dyDescent="0.2">
      <c r="A26" s="130"/>
      <c r="B26" s="127">
        <v>2695.65</v>
      </c>
      <c r="C26" s="128"/>
      <c r="D26" s="128" t="s">
        <v>143</v>
      </c>
      <c r="E26" s="129" t="s">
        <v>126</v>
      </c>
      <c r="F26" s="1"/>
    </row>
    <row r="27" spans="1:6" s="67" customFormat="1" x14ac:dyDescent="0.2">
      <c r="A27" s="130"/>
      <c r="B27" s="127">
        <v>27.04</v>
      </c>
      <c r="C27" s="128"/>
      <c r="D27" s="128" t="s">
        <v>146</v>
      </c>
      <c r="E27" s="129" t="s">
        <v>126</v>
      </c>
      <c r="F27" s="1"/>
    </row>
    <row r="28" spans="1:6" s="67" customFormat="1" x14ac:dyDescent="0.2">
      <c r="A28" s="130"/>
      <c r="B28" s="127">
        <v>49.04</v>
      </c>
      <c r="C28" s="128"/>
      <c r="D28" s="128" t="s">
        <v>147</v>
      </c>
      <c r="E28" s="129" t="s">
        <v>132</v>
      </c>
      <c r="F28" s="1"/>
    </row>
    <row r="29" spans="1:6" s="67" customFormat="1" x14ac:dyDescent="0.2">
      <c r="A29" s="130"/>
      <c r="B29" s="127"/>
      <c r="C29" s="128"/>
      <c r="D29" s="128"/>
      <c r="E29" s="129"/>
      <c r="F29" s="1"/>
    </row>
    <row r="30" spans="1:6" s="67" customFormat="1" ht="25.5" x14ac:dyDescent="0.2">
      <c r="A30" s="130" t="s">
        <v>281</v>
      </c>
      <c r="B30" s="127"/>
      <c r="C30" s="138" t="s">
        <v>265</v>
      </c>
      <c r="D30" s="128"/>
      <c r="E30" s="129"/>
      <c r="F30" s="1"/>
    </row>
    <row r="31" spans="1:6" s="67" customFormat="1" ht="25.5" x14ac:dyDescent="0.2">
      <c r="A31" s="130"/>
      <c r="B31" s="127">
        <v>25750</v>
      </c>
      <c r="C31" s="128"/>
      <c r="D31" s="128" t="s">
        <v>194</v>
      </c>
      <c r="E31" s="129"/>
      <c r="F31" s="1"/>
    </row>
    <row r="32" spans="1:6" s="67" customFormat="1" x14ac:dyDescent="0.2">
      <c r="A32" s="130"/>
      <c r="B32" s="127">
        <v>21.42</v>
      </c>
      <c r="C32" s="128"/>
      <c r="D32" s="128" t="s">
        <v>195</v>
      </c>
      <c r="E32" s="129"/>
      <c r="F32" s="1"/>
    </row>
    <row r="33" spans="1:6" s="67" customFormat="1" x14ac:dyDescent="0.2">
      <c r="A33" s="130"/>
      <c r="B33" s="127">
        <v>239.13</v>
      </c>
      <c r="C33" s="128"/>
      <c r="D33" s="128" t="s">
        <v>137</v>
      </c>
      <c r="E33" s="129" t="s">
        <v>132</v>
      </c>
      <c r="F33" s="1"/>
    </row>
    <row r="34" spans="1:6" s="67" customFormat="1" x14ac:dyDescent="0.2">
      <c r="A34" s="130"/>
      <c r="B34" s="127">
        <v>14.61</v>
      </c>
      <c r="C34" s="128"/>
      <c r="D34" s="128" t="s">
        <v>215</v>
      </c>
      <c r="E34" s="129" t="s">
        <v>132</v>
      </c>
      <c r="F34" s="1"/>
    </row>
    <row r="35" spans="1:6" s="67" customFormat="1" x14ac:dyDescent="0.2">
      <c r="A35" s="130"/>
      <c r="B35" s="127">
        <v>15.3</v>
      </c>
      <c r="C35" s="128"/>
      <c r="D35" s="128" t="s">
        <v>258</v>
      </c>
      <c r="E35" s="129" t="s">
        <v>213</v>
      </c>
      <c r="F35" s="1"/>
    </row>
    <row r="36" spans="1:6" s="67" customFormat="1" x14ac:dyDescent="0.2">
      <c r="A36" s="130"/>
      <c r="B36" s="127">
        <v>2432.02</v>
      </c>
      <c r="C36" s="128"/>
      <c r="D36" s="128" t="s">
        <v>266</v>
      </c>
      <c r="E36" s="129" t="s">
        <v>213</v>
      </c>
      <c r="F36" s="1"/>
    </row>
    <row r="37" spans="1:6" s="67" customFormat="1" x14ac:dyDescent="0.2">
      <c r="A37" s="130"/>
      <c r="B37" s="127">
        <v>596</v>
      </c>
      <c r="C37" s="128"/>
      <c r="D37" s="128" t="s">
        <v>267</v>
      </c>
      <c r="E37" s="129" t="s">
        <v>204</v>
      </c>
      <c r="F37" s="1"/>
    </row>
    <row r="38" spans="1:6" s="67" customFormat="1" x14ac:dyDescent="0.2">
      <c r="A38" s="130"/>
      <c r="B38" s="127">
        <v>159.6</v>
      </c>
      <c r="C38" s="128"/>
      <c r="D38" s="128" t="s">
        <v>137</v>
      </c>
      <c r="E38" s="129" t="s">
        <v>204</v>
      </c>
      <c r="F38" s="1"/>
    </row>
    <row r="39" spans="1:6" s="67" customFormat="1" x14ac:dyDescent="0.2">
      <c r="A39" s="130"/>
      <c r="B39" s="127">
        <v>27.74</v>
      </c>
      <c r="C39" s="128"/>
      <c r="D39" s="128" t="s">
        <v>214</v>
      </c>
      <c r="E39" s="129" t="s">
        <v>204</v>
      </c>
      <c r="F39" s="1"/>
    </row>
    <row r="40" spans="1:6" s="67" customFormat="1" x14ac:dyDescent="0.2">
      <c r="A40" s="130"/>
      <c r="B40" s="127"/>
      <c r="C40" s="128"/>
      <c r="D40" s="128"/>
      <c r="E40" s="129"/>
      <c r="F40" s="1"/>
    </row>
    <row r="41" spans="1:6" s="67" customFormat="1" ht="25.5" x14ac:dyDescent="0.2">
      <c r="A41" s="130" t="s">
        <v>207</v>
      </c>
      <c r="B41" s="127"/>
      <c r="C41" s="138" t="s">
        <v>181</v>
      </c>
      <c r="D41" s="128"/>
      <c r="E41" s="129"/>
      <c r="F41" s="1"/>
    </row>
    <row r="42" spans="1:6" s="67" customFormat="1" ht="22.9" customHeight="1" x14ac:dyDescent="0.2">
      <c r="A42" s="130"/>
      <c r="B42" s="127">
        <v>367.29</v>
      </c>
      <c r="C42" s="128"/>
      <c r="D42" s="128" t="s">
        <v>273</v>
      </c>
      <c r="E42" s="129"/>
      <c r="F42" s="1"/>
    </row>
    <row r="43" spans="1:6" s="67" customFormat="1" x14ac:dyDescent="0.2">
      <c r="A43" s="130"/>
      <c r="B43" s="127">
        <v>239.13</v>
      </c>
      <c r="C43" s="128"/>
      <c r="D43" s="128" t="s">
        <v>137</v>
      </c>
      <c r="E43" s="129" t="s">
        <v>132</v>
      </c>
      <c r="F43" s="1"/>
    </row>
    <row r="44" spans="1:6" s="67" customFormat="1" x14ac:dyDescent="0.2">
      <c r="A44" s="130"/>
      <c r="B44" s="127">
        <v>105.83</v>
      </c>
      <c r="C44" s="128"/>
      <c r="D44" s="128" t="s">
        <v>198</v>
      </c>
      <c r="E44" s="129" t="s">
        <v>193</v>
      </c>
      <c r="F44" s="1"/>
    </row>
    <row r="45" spans="1:6" s="67" customFormat="1" x14ac:dyDescent="0.2">
      <c r="A45" s="130"/>
      <c r="B45" s="127">
        <v>125.22</v>
      </c>
      <c r="C45" s="128"/>
      <c r="D45" s="128" t="s">
        <v>136</v>
      </c>
      <c r="E45" s="129" t="s">
        <v>193</v>
      </c>
      <c r="F45" s="1"/>
    </row>
    <row r="46" spans="1:6" s="67" customFormat="1" x14ac:dyDescent="0.2">
      <c r="A46" s="130"/>
      <c r="B46" s="127">
        <v>16.52</v>
      </c>
      <c r="C46" s="128"/>
      <c r="D46" s="128" t="s">
        <v>197</v>
      </c>
      <c r="E46" s="129" t="s">
        <v>193</v>
      </c>
      <c r="F46" s="1"/>
    </row>
    <row r="47" spans="1:6" s="67" customFormat="1" x14ac:dyDescent="0.2">
      <c r="A47" s="130"/>
      <c r="B47" s="127">
        <v>34.35</v>
      </c>
      <c r="C47" s="128"/>
      <c r="D47" s="128" t="s">
        <v>199</v>
      </c>
      <c r="E47" s="129" t="s">
        <v>193</v>
      </c>
      <c r="F47" s="1"/>
    </row>
    <row r="48" spans="1:6" s="67" customFormat="1" x14ac:dyDescent="0.2">
      <c r="A48" s="130"/>
      <c r="B48" s="127">
        <v>107.48</v>
      </c>
      <c r="C48" s="128"/>
      <c r="D48" s="128" t="s">
        <v>137</v>
      </c>
      <c r="E48" s="129" t="s">
        <v>128</v>
      </c>
      <c r="F48" s="1"/>
    </row>
    <row r="49" spans="1:6" s="67" customFormat="1" x14ac:dyDescent="0.2">
      <c r="A49" s="130"/>
      <c r="B49" s="127">
        <v>2430.88</v>
      </c>
      <c r="C49" s="128"/>
      <c r="D49" s="128" t="s">
        <v>271</v>
      </c>
      <c r="E49" s="129" t="s">
        <v>196</v>
      </c>
      <c r="F49" s="1"/>
    </row>
    <row r="50" spans="1:6" s="67" customFormat="1" x14ac:dyDescent="0.2">
      <c r="A50" s="130"/>
      <c r="B50" s="127">
        <v>558.09</v>
      </c>
      <c r="C50" s="128"/>
      <c r="D50" s="128" t="s">
        <v>137</v>
      </c>
      <c r="E50" s="129" t="s">
        <v>196</v>
      </c>
      <c r="F50" s="1"/>
    </row>
    <row r="51" spans="1:6" s="67" customFormat="1" x14ac:dyDescent="0.2">
      <c r="A51" s="130"/>
      <c r="B51" s="127">
        <v>36.520000000000003</v>
      </c>
      <c r="C51" s="128"/>
      <c r="D51" s="128" t="s">
        <v>147</v>
      </c>
      <c r="E51" s="129" t="s">
        <v>132</v>
      </c>
      <c r="F51" s="1"/>
    </row>
    <row r="52" spans="1:6" s="67" customFormat="1" x14ac:dyDescent="0.2">
      <c r="A52" s="130"/>
      <c r="B52" s="127"/>
      <c r="C52" s="128"/>
      <c r="D52" s="128"/>
      <c r="E52" s="129"/>
      <c r="F52" s="1"/>
    </row>
    <row r="53" spans="1:6" s="67" customFormat="1" ht="25.5" x14ac:dyDescent="0.2">
      <c r="A53" s="130" t="s">
        <v>180</v>
      </c>
      <c r="B53" s="127"/>
      <c r="C53" s="138" t="s">
        <v>184</v>
      </c>
      <c r="D53" s="128"/>
      <c r="E53" s="129"/>
      <c r="F53" s="1"/>
    </row>
    <row r="54" spans="1:6" s="67" customFormat="1" ht="25.5" x14ac:dyDescent="0.2">
      <c r="A54" s="130"/>
      <c r="B54" s="127">
        <v>7635</v>
      </c>
      <c r="C54" s="138"/>
      <c r="D54" s="128" t="s">
        <v>259</v>
      </c>
      <c r="E54" s="129"/>
      <c r="F54" s="1"/>
    </row>
    <row r="55" spans="1:6" s="67" customFormat="1" x14ac:dyDescent="0.2">
      <c r="A55" s="130"/>
      <c r="B55" s="127">
        <v>47.83</v>
      </c>
      <c r="C55" s="138"/>
      <c r="D55" s="128" t="s">
        <v>137</v>
      </c>
      <c r="E55" s="129" t="s">
        <v>132</v>
      </c>
      <c r="F55" s="1"/>
    </row>
    <row r="56" spans="1:6" s="67" customFormat="1" x14ac:dyDescent="0.2">
      <c r="A56" s="130"/>
      <c r="B56" s="127">
        <v>1429.2</v>
      </c>
      <c r="C56" s="138"/>
      <c r="D56" s="128" t="s">
        <v>267</v>
      </c>
      <c r="E56" s="129" t="s">
        <v>131</v>
      </c>
      <c r="F56" s="1"/>
    </row>
    <row r="57" spans="1:6" s="67" customFormat="1" x14ac:dyDescent="0.2">
      <c r="A57" s="130"/>
      <c r="B57" s="127">
        <v>1045.75</v>
      </c>
      <c r="C57" s="138"/>
      <c r="D57" s="128" t="s">
        <v>267</v>
      </c>
      <c r="E57" s="129" t="s">
        <v>218</v>
      </c>
      <c r="F57" s="1"/>
    </row>
    <row r="58" spans="1:6" s="67" customFormat="1" x14ac:dyDescent="0.2">
      <c r="A58" s="130"/>
      <c r="B58" s="127">
        <v>693.34</v>
      </c>
      <c r="C58" s="138"/>
      <c r="D58" s="128" t="s">
        <v>223</v>
      </c>
      <c r="E58" s="129" t="s">
        <v>257</v>
      </c>
      <c r="F58" s="1"/>
    </row>
    <row r="59" spans="1:6" s="67" customFormat="1" x14ac:dyDescent="0.2">
      <c r="A59" s="130"/>
      <c r="B59" s="127">
        <v>409.53</v>
      </c>
      <c r="C59" s="138"/>
      <c r="D59" s="128" t="s">
        <v>223</v>
      </c>
      <c r="E59" s="129" t="s">
        <v>217</v>
      </c>
      <c r="F59" s="1"/>
    </row>
    <row r="60" spans="1:6" s="67" customFormat="1" x14ac:dyDescent="0.2">
      <c r="A60" s="130"/>
      <c r="B60" s="127">
        <v>605.76</v>
      </c>
      <c r="C60" s="138"/>
      <c r="D60" s="128" t="s">
        <v>223</v>
      </c>
      <c r="E60" s="129" t="s">
        <v>270</v>
      </c>
      <c r="F60" s="1"/>
    </row>
    <row r="61" spans="1:6" s="67" customFormat="1" x14ac:dyDescent="0.2">
      <c r="A61" s="130"/>
      <c r="B61" s="127">
        <v>4376.5600000000004</v>
      </c>
      <c r="C61" s="138"/>
      <c r="D61" s="128" t="s">
        <v>269</v>
      </c>
      <c r="E61" s="129" t="s">
        <v>217</v>
      </c>
      <c r="F61" s="1"/>
    </row>
    <row r="62" spans="1:6" s="67" customFormat="1" x14ac:dyDescent="0.2">
      <c r="A62" s="130"/>
      <c r="B62" s="127">
        <v>272.54000000000002</v>
      </c>
      <c r="C62" s="138"/>
      <c r="D62" s="128" t="s">
        <v>212</v>
      </c>
      <c r="E62" s="129" t="s">
        <v>217</v>
      </c>
      <c r="F62" s="1"/>
    </row>
    <row r="63" spans="1:6" s="67" customFormat="1" x14ac:dyDescent="0.2">
      <c r="A63" s="130"/>
      <c r="B63" s="127">
        <v>111.25</v>
      </c>
      <c r="C63" s="138"/>
      <c r="D63" s="128" t="s">
        <v>220</v>
      </c>
      <c r="E63" s="129" t="s">
        <v>217</v>
      </c>
      <c r="F63" s="1"/>
    </row>
    <row r="64" spans="1:6" s="67" customFormat="1" x14ac:dyDescent="0.2">
      <c r="A64" s="130"/>
      <c r="B64" s="127">
        <v>459.02</v>
      </c>
      <c r="C64" s="138"/>
      <c r="D64" s="128" t="s">
        <v>219</v>
      </c>
      <c r="E64" s="129" t="s">
        <v>217</v>
      </c>
      <c r="F64" s="1"/>
    </row>
    <row r="65" spans="1:6" s="67" customFormat="1" x14ac:dyDescent="0.2">
      <c r="A65" s="130"/>
      <c r="B65" s="127">
        <v>76.5</v>
      </c>
      <c r="C65" s="138"/>
      <c r="D65" s="128" t="s">
        <v>221</v>
      </c>
      <c r="E65" s="129" t="s">
        <v>217</v>
      </c>
      <c r="F65" s="1"/>
    </row>
    <row r="66" spans="1:6" s="67" customFormat="1" x14ac:dyDescent="0.2">
      <c r="A66" s="130"/>
      <c r="B66" s="127">
        <v>37.130000000000003</v>
      </c>
      <c r="C66" s="138"/>
      <c r="D66" s="128" t="s">
        <v>147</v>
      </c>
      <c r="E66" s="129"/>
      <c r="F66" s="1"/>
    </row>
    <row r="67" spans="1:6" s="67" customFormat="1" x14ac:dyDescent="0.2">
      <c r="A67" s="130"/>
      <c r="B67" s="127"/>
      <c r="C67" s="138"/>
      <c r="D67" s="128"/>
      <c r="E67" s="129"/>
      <c r="F67" s="1"/>
    </row>
    <row r="68" spans="1:6" s="67" customFormat="1" x14ac:dyDescent="0.2">
      <c r="A68" s="130" t="s">
        <v>185</v>
      </c>
      <c r="B68" s="127"/>
      <c r="C68" s="138" t="s">
        <v>186</v>
      </c>
      <c r="D68" s="128"/>
      <c r="E68" s="129"/>
      <c r="F68" s="1"/>
    </row>
    <row r="69" spans="1:6" s="67" customFormat="1" x14ac:dyDescent="0.2">
      <c r="A69" s="130"/>
      <c r="B69" s="127">
        <v>1457.1</v>
      </c>
      <c r="C69" s="138"/>
      <c r="D69" s="128" t="s">
        <v>208</v>
      </c>
      <c r="E69" s="129"/>
      <c r="F69" s="1"/>
    </row>
    <row r="70" spans="1:6" s="67" customFormat="1" x14ac:dyDescent="0.2">
      <c r="A70" s="130"/>
      <c r="B70" s="127">
        <v>58.28</v>
      </c>
      <c r="C70" s="138"/>
      <c r="D70" s="128" t="s">
        <v>137</v>
      </c>
      <c r="E70" s="129" t="s">
        <v>132</v>
      </c>
      <c r="F70" s="1"/>
    </row>
    <row r="71" spans="1:6" s="67" customFormat="1" x14ac:dyDescent="0.2">
      <c r="A71" s="130"/>
      <c r="B71" s="127">
        <v>15.83</v>
      </c>
      <c r="C71" s="138"/>
      <c r="D71" s="128" t="s">
        <v>274</v>
      </c>
      <c r="E71" s="129" t="s">
        <v>132</v>
      </c>
      <c r="F71" s="1"/>
    </row>
    <row r="72" spans="1:6" s="67" customFormat="1" x14ac:dyDescent="0.2">
      <c r="A72" s="130"/>
      <c r="B72" s="127">
        <v>40.78</v>
      </c>
      <c r="C72" s="138"/>
      <c r="D72" s="128" t="s">
        <v>224</v>
      </c>
      <c r="E72" s="129" t="s">
        <v>132</v>
      </c>
      <c r="F72" s="1"/>
    </row>
    <row r="73" spans="1:6" s="67" customFormat="1" x14ac:dyDescent="0.2">
      <c r="A73" s="130"/>
      <c r="B73" s="127">
        <v>494.09</v>
      </c>
      <c r="C73" s="138"/>
      <c r="D73" s="128" t="s">
        <v>223</v>
      </c>
      <c r="E73" s="129" t="s">
        <v>222</v>
      </c>
      <c r="F73" s="1"/>
    </row>
    <row r="74" spans="1:6" s="67" customFormat="1" x14ac:dyDescent="0.2">
      <c r="A74" s="130"/>
      <c r="B74" s="127">
        <v>13.53</v>
      </c>
      <c r="C74" s="138"/>
      <c r="D74" s="128" t="s">
        <v>225</v>
      </c>
      <c r="E74" s="129" t="s">
        <v>222</v>
      </c>
      <c r="F74" s="48"/>
    </row>
    <row r="75" spans="1:6" s="67" customFormat="1" x14ac:dyDescent="0.2">
      <c r="A75" s="130"/>
      <c r="B75" s="127">
        <v>37.22</v>
      </c>
      <c r="C75" s="138"/>
      <c r="D75" s="128" t="s">
        <v>147</v>
      </c>
      <c r="E75" s="129" t="s">
        <v>132</v>
      </c>
      <c r="F75" s="48"/>
    </row>
    <row r="76" spans="1:6" s="67" customFormat="1" hidden="1" x14ac:dyDescent="0.2">
      <c r="A76" s="130"/>
      <c r="B76" s="127"/>
      <c r="C76" s="138"/>
      <c r="D76" s="119"/>
      <c r="E76" s="120"/>
      <c r="F76" s="48"/>
    </row>
    <row r="77" spans="1:6" ht="26.25" customHeight="1" x14ac:dyDescent="0.2">
      <c r="A77" s="126"/>
      <c r="B77" s="126"/>
      <c r="C77" s="138"/>
      <c r="D77" s="138"/>
      <c r="E77" s="138"/>
      <c r="F77" s="48"/>
    </row>
    <row r="78" spans="1:6" ht="10.5" customHeight="1" x14ac:dyDescent="0.2">
      <c r="A78" s="85" t="s">
        <v>73</v>
      </c>
      <c r="B78" s="86">
        <f>SUM(B12:B77)</f>
        <v>77442.179999999964</v>
      </c>
      <c r="C78" s="126"/>
      <c r="D78" s="126"/>
      <c r="E78" s="126"/>
      <c r="F78" s="27"/>
    </row>
    <row r="79" spans="1:6" ht="11.25" customHeight="1" x14ac:dyDescent="0.2">
      <c r="A79" s="48"/>
      <c r="B79" s="48"/>
      <c r="C79" s="48"/>
      <c r="D79" s="48"/>
      <c r="E79" s="48"/>
      <c r="F79" s="47"/>
    </row>
    <row r="80" spans="1:6" ht="27" customHeight="1" x14ac:dyDescent="0.2">
      <c r="A80" s="151" t="s">
        <v>74</v>
      </c>
      <c r="B80" s="151"/>
      <c r="C80" s="151" t="s">
        <v>75</v>
      </c>
      <c r="D80" s="151" t="s">
        <v>71</v>
      </c>
      <c r="E80" s="151" t="s">
        <v>72</v>
      </c>
      <c r="F80" s="48"/>
    </row>
    <row r="81" spans="1:6" s="67" customFormat="1" ht="12.75" hidden="1" customHeight="1" x14ac:dyDescent="0.2">
      <c r="A81" s="35" t="s">
        <v>68</v>
      </c>
      <c r="B81" s="35" t="s">
        <v>13</v>
      </c>
      <c r="C81" s="27"/>
      <c r="D81" s="112"/>
      <c r="E81" s="113"/>
      <c r="F81" s="1"/>
    </row>
    <row r="82" spans="1:6" s="67" customFormat="1" ht="25.5" x14ac:dyDescent="0.2">
      <c r="A82" s="35" t="s">
        <v>68</v>
      </c>
      <c r="B82" s="35" t="s">
        <v>13</v>
      </c>
      <c r="C82" s="35" t="s">
        <v>75</v>
      </c>
      <c r="D82" s="35" t="s">
        <v>71</v>
      </c>
      <c r="E82" s="35" t="s">
        <v>72</v>
      </c>
      <c r="F82" s="1"/>
    </row>
    <row r="83" spans="1:6" s="67" customFormat="1" x14ac:dyDescent="0.2">
      <c r="A83" s="126" t="s">
        <v>183</v>
      </c>
      <c r="B83" s="127"/>
      <c r="C83" s="128" t="s">
        <v>182</v>
      </c>
      <c r="D83" s="128"/>
      <c r="E83" s="129"/>
      <c r="F83" s="1"/>
    </row>
    <row r="84" spans="1:6" s="67" customFormat="1" x14ac:dyDescent="0.2">
      <c r="A84" s="126"/>
      <c r="B84" s="127">
        <v>479.13</v>
      </c>
      <c r="C84" s="127"/>
      <c r="D84" s="128" t="s">
        <v>272</v>
      </c>
      <c r="E84" s="129"/>
      <c r="F84" s="1"/>
    </row>
    <row r="85" spans="1:6" s="67" customFormat="1" x14ac:dyDescent="0.2">
      <c r="A85" s="126"/>
      <c r="B85" s="127">
        <v>41.04</v>
      </c>
      <c r="C85" s="128"/>
      <c r="D85" s="128" t="s">
        <v>191</v>
      </c>
      <c r="E85" s="129" t="s">
        <v>132</v>
      </c>
      <c r="F85" s="1"/>
    </row>
    <row r="86" spans="1:6" s="67" customFormat="1" x14ac:dyDescent="0.2">
      <c r="A86" s="126"/>
      <c r="B86" s="127">
        <v>207.83</v>
      </c>
      <c r="C86" s="128"/>
      <c r="D86" s="128" t="s">
        <v>223</v>
      </c>
      <c r="E86" s="129" t="s">
        <v>193</v>
      </c>
      <c r="F86" s="48"/>
    </row>
    <row r="87" spans="1:6" s="67" customFormat="1" x14ac:dyDescent="0.2">
      <c r="A87" s="126"/>
      <c r="B87" s="127">
        <v>160.6</v>
      </c>
      <c r="C87" s="128"/>
      <c r="D87" s="128" t="s">
        <v>216</v>
      </c>
      <c r="E87" s="129" t="s">
        <v>193</v>
      </c>
      <c r="F87" s="1"/>
    </row>
    <row r="88" spans="1:6" s="67" customFormat="1" x14ac:dyDescent="0.2">
      <c r="A88" s="126"/>
      <c r="B88" s="127">
        <v>36.520000000000003</v>
      </c>
      <c r="C88" s="128"/>
      <c r="D88" s="128" t="s">
        <v>147</v>
      </c>
      <c r="E88" s="129" t="s">
        <v>132</v>
      </c>
      <c r="F88" s="1"/>
    </row>
    <row r="89" spans="1:6" ht="19.5" customHeight="1" x14ac:dyDescent="0.2">
      <c r="A89" s="126"/>
      <c r="B89" s="126"/>
      <c r="C89" s="126"/>
      <c r="D89" s="126"/>
      <c r="E89" s="126"/>
      <c r="F89" s="46"/>
    </row>
    <row r="90" spans="1:6" ht="10.5" customHeight="1" x14ac:dyDescent="0.2">
      <c r="A90" s="85" t="s">
        <v>76</v>
      </c>
      <c r="B90" s="86">
        <f>SUM(B82:B89)</f>
        <v>925.12</v>
      </c>
      <c r="C90" s="128"/>
      <c r="D90" s="126"/>
      <c r="E90" s="126"/>
      <c r="F90" s="27"/>
    </row>
    <row r="91" spans="1:6" ht="24.75" customHeight="1" x14ac:dyDescent="0.2">
      <c r="A91" s="151" t="s">
        <v>77</v>
      </c>
      <c r="B91" s="151"/>
      <c r="C91" s="151"/>
      <c r="D91" s="151"/>
      <c r="E91" s="151"/>
      <c r="F91" s="46"/>
    </row>
    <row r="92" spans="1:6" ht="27" customHeight="1" x14ac:dyDescent="0.2">
      <c r="A92" s="35" t="s">
        <v>68</v>
      </c>
      <c r="B92" s="35" t="s">
        <v>13</v>
      </c>
      <c r="C92" s="35" t="s">
        <v>78</v>
      </c>
      <c r="D92" s="35" t="s">
        <v>79</v>
      </c>
      <c r="E92" s="35" t="s">
        <v>72</v>
      </c>
      <c r="F92" s="49"/>
    </row>
    <row r="93" spans="1:6" s="67" customFormat="1" hidden="1" x14ac:dyDescent="0.2">
      <c r="A93" s="35" t="s">
        <v>68</v>
      </c>
      <c r="B93" s="35" t="s">
        <v>13</v>
      </c>
      <c r="C93" s="27"/>
      <c r="D93" s="112"/>
      <c r="E93" s="113"/>
      <c r="F93" s="1"/>
    </row>
    <row r="94" spans="1:6" s="67" customFormat="1" x14ac:dyDescent="0.2">
      <c r="A94" s="144">
        <v>44468</v>
      </c>
      <c r="B94" s="126"/>
      <c r="C94" s="126" t="s">
        <v>141</v>
      </c>
      <c r="D94" s="126"/>
      <c r="E94" s="126"/>
      <c r="F94" s="1"/>
    </row>
    <row r="95" spans="1:6" s="67" customFormat="1" x14ac:dyDescent="0.2">
      <c r="A95" s="144"/>
      <c r="B95" s="127">
        <v>37.57</v>
      </c>
      <c r="C95" s="128"/>
      <c r="D95" s="128" t="s">
        <v>210</v>
      </c>
      <c r="E95" s="129" t="s">
        <v>132</v>
      </c>
      <c r="F95" s="1"/>
    </row>
    <row r="96" spans="1:6" s="67" customFormat="1" x14ac:dyDescent="0.2">
      <c r="A96" s="144"/>
      <c r="B96" s="127">
        <v>36.96</v>
      </c>
      <c r="C96" s="128"/>
      <c r="D96" s="128" t="s">
        <v>164</v>
      </c>
      <c r="E96" s="129"/>
      <c r="F96" s="1"/>
    </row>
    <row r="97" spans="1:6" s="67" customFormat="1" x14ac:dyDescent="0.2">
      <c r="A97" s="144"/>
      <c r="B97" s="127"/>
      <c r="C97" s="128"/>
      <c r="D97" s="140"/>
      <c r="E97" s="129"/>
      <c r="F97" s="1"/>
    </row>
    <row r="98" spans="1:6" s="67" customFormat="1" x14ac:dyDescent="0.2">
      <c r="A98" s="144">
        <v>44489</v>
      </c>
      <c r="B98" s="127"/>
      <c r="C98" s="128" t="s">
        <v>140</v>
      </c>
      <c r="D98" s="140"/>
      <c r="E98" s="129"/>
      <c r="F98" s="1"/>
    </row>
    <row r="99" spans="1:6" s="67" customFormat="1" x14ac:dyDescent="0.2">
      <c r="A99" s="144"/>
      <c r="B99" s="127">
        <v>12.43</v>
      </c>
      <c r="C99" s="128"/>
      <c r="D99" s="128" t="s">
        <v>165</v>
      </c>
      <c r="E99" s="129" t="s">
        <v>132</v>
      </c>
      <c r="F99" s="1"/>
    </row>
    <row r="100" spans="1:6" s="67" customFormat="1" x14ac:dyDescent="0.2">
      <c r="A100" s="144"/>
      <c r="B100" s="127"/>
      <c r="C100" s="128"/>
      <c r="D100" s="128" t="s">
        <v>165</v>
      </c>
      <c r="E100" s="129"/>
      <c r="F100" s="1"/>
    </row>
    <row r="101" spans="1:6" s="67" customFormat="1" x14ac:dyDescent="0.2">
      <c r="A101" s="144">
        <v>44530</v>
      </c>
      <c r="B101" s="127"/>
      <c r="C101" s="128" t="s">
        <v>187</v>
      </c>
      <c r="D101" s="128"/>
      <c r="E101" s="129"/>
      <c r="F101" s="1"/>
    </row>
    <row r="102" spans="1:6" s="67" customFormat="1" x14ac:dyDescent="0.2">
      <c r="A102" s="144"/>
      <c r="B102" s="127">
        <v>14</v>
      </c>
      <c r="C102" s="126"/>
      <c r="D102" s="128" t="s">
        <v>166</v>
      </c>
      <c r="E102" s="129" t="s">
        <v>132</v>
      </c>
      <c r="F102" s="1"/>
    </row>
    <row r="103" spans="1:6" s="67" customFormat="1" x14ac:dyDescent="0.2">
      <c r="A103" s="144"/>
      <c r="B103" s="127">
        <v>25.91</v>
      </c>
      <c r="C103" s="128"/>
      <c r="D103" s="128"/>
      <c r="E103" s="129"/>
      <c r="F103" s="1"/>
    </row>
    <row r="104" spans="1:6" s="67" customFormat="1" x14ac:dyDescent="0.2">
      <c r="A104" s="144"/>
      <c r="B104" s="141"/>
      <c r="C104" s="142"/>
      <c r="D104" s="142"/>
      <c r="E104" s="143"/>
      <c r="F104" s="1"/>
    </row>
    <row r="105" spans="1:6" s="126" customFormat="1" x14ac:dyDescent="0.2">
      <c r="A105" s="144">
        <v>44546</v>
      </c>
      <c r="C105" s="126" t="s">
        <v>187</v>
      </c>
      <c r="D105" s="126" t="s">
        <v>188</v>
      </c>
      <c r="E105" s="126" t="s">
        <v>132</v>
      </c>
      <c r="F105" s="1"/>
    </row>
    <row r="106" spans="1:6" s="67" customFormat="1" x14ac:dyDescent="0.2">
      <c r="A106" s="144"/>
      <c r="B106" s="127">
        <v>33.04</v>
      </c>
      <c r="C106" s="128"/>
      <c r="D106" s="128" t="s">
        <v>167</v>
      </c>
      <c r="E106" s="129"/>
      <c r="F106" s="1"/>
    </row>
    <row r="107" spans="1:6" s="67" customFormat="1" x14ac:dyDescent="0.2">
      <c r="A107" s="144"/>
      <c r="B107" s="127">
        <v>31.74</v>
      </c>
      <c r="C107" s="128"/>
      <c r="D107" s="128"/>
      <c r="E107" s="129"/>
      <c r="F107" s="1"/>
    </row>
    <row r="108" spans="1:6" s="67" customFormat="1" hidden="1" x14ac:dyDescent="0.2">
      <c r="A108" s="144"/>
      <c r="B108" s="127"/>
      <c r="C108" s="128" t="s">
        <v>141</v>
      </c>
      <c r="D108" s="112"/>
      <c r="E108" s="113"/>
      <c r="F108" s="1"/>
    </row>
    <row r="109" spans="1:6" s="67" customFormat="1" x14ac:dyDescent="0.2">
      <c r="A109" s="144"/>
      <c r="B109" s="127"/>
      <c r="C109" s="128"/>
      <c r="D109" s="128"/>
      <c r="E109" s="128"/>
      <c r="F109" s="1"/>
    </row>
    <row r="110" spans="1:6" s="67" customFormat="1" x14ac:dyDescent="0.2">
      <c r="A110" s="144">
        <v>44629</v>
      </c>
      <c r="B110" s="127"/>
      <c r="C110" s="128" t="s">
        <v>141</v>
      </c>
      <c r="D110" s="128"/>
      <c r="E110" s="128" t="s">
        <v>132</v>
      </c>
      <c r="F110" s="1"/>
    </row>
    <row r="111" spans="1:6" s="67" customFormat="1" x14ac:dyDescent="0.2">
      <c r="A111" s="144"/>
      <c r="B111" s="127">
        <v>59.39</v>
      </c>
      <c r="C111" s="128"/>
      <c r="D111" s="128" t="s">
        <v>189</v>
      </c>
      <c r="E111" s="128"/>
      <c r="F111" s="1"/>
    </row>
    <row r="112" spans="1:6" s="67" customFormat="1" x14ac:dyDescent="0.2">
      <c r="A112" s="144"/>
      <c r="B112" s="127">
        <v>53.22</v>
      </c>
      <c r="C112" s="128"/>
      <c r="D112" s="128" t="s">
        <v>190</v>
      </c>
      <c r="E112" s="128"/>
      <c r="F112" s="1"/>
    </row>
    <row r="113" spans="1:6" s="67" customFormat="1" x14ac:dyDescent="0.2">
      <c r="A113" s="144"/>
      <c r="B113" s="127"/>
      <c r="C113" s="128"/>
      <c r="D113" s="128"/>
      <c r="E113" s="128"/>
      <c r="F113" s="1"/>
    </row>
    <row r="114" spans="1:6" s="67" customFormat="1" x14ac:dyDescent="0.2">
      <c r="A114" s="144">
        <v>44678</v>
      </c>
      <c r="B114" s="127"/>
      <c r="C114" s="128" t="s">
        <v>187</v>
      </c>
      <c r="D114" s="128"/>
      <c r="E114" s="128"/>
      <c r="F114" s="1"/>
    </row>
    <row r="115" spans="1:6" s="67" customFormat="1" x14ac:dyDescent="0.2">
      <c r="A115" s="144"/>
      <c r="B115" s="127">
        <v>20.260000000000002</v>
      </c>
      <c r="C115" s="128"/>
      <c r="D115" s="128" t="s">
        <v>192</v>
      </c>
      <c r="E115" s="128" t="s">
        <v>132</v>
      </c>
      <c r="F115" s="1"/>
    </row>
    <row r="116" spans="1:6" s="67" customFormat="1" x14ac:dyDescent="0.2">
      <c r="A116" s="144"/>
      <c r="B116" s="127">
        <v>25.57</v>
      </c>
      <c r="C116" s="128"/>
      <c r="D116" s="128" t="s">
        <v>167</v>
      </c>
      <c r="E116" s="128"/>
      <c r="F116" s="1"/>
    </row>
    <row r="117" spans="1:6" s="67" customFormat="1" x14ac:dyDescent="0.2">
      <c r="A117" s="144"/>
      <c r="B117" s="127"/>
      <c r="C117" s="128"/>
      <c r="D117" s="128"/>
      <c r="E117" s="128"/>
      <c r="F117" s="1"/>
    </row>
    <row r="118" spans="1:6" s="67" customFormat="1" x14ac:dyDescent="0.2">
      <c r="A118" s="144">
        <v>44679</v>
      </c>
      <c r="B118" s="127"/>
      <c r="C118" s="128" t="s">
        <v>140</v>
      </c>
      <c r="D118" s="128"/>
      <c r="E118" s="128"/>
      <c r="F118" s="1"/>
    </row>
    <row r="119" spans="1:6" s="67" customFormat="1" x14ac:dyDescent="0.2">
      <c r="A119" s="144"/>
      <c r="B119" s="127">
        <v>11.57</v>
      </c>
      <c r="C119" s="128"/>
      <c r="D119" s="128" t="s">
        <v>264</v>
      </c>
      <c r="E119" s="128" t="s">
        <v>132</v>
      </c>
      <c r="F119" s="1"/>
    </row>
    <row r="120" spans="1:6" s="67" customFormat="1" x14ac:dyDescent="0.2">
      <c r="A120" s="144"/>
      <c r="B120" s="127"/>
      <c r="C120" s="128"/>
      <c r="D120" s="128"/>
      <c r="E120" s="128"/>
      <c r="F120" s="1"/>
    </row>
    <row r="121" spans="1:6" s="67" customFormat="1" x14ac:dyDescent="0.2">
      <c r="A121" s="144">
        <v>44686</v>
      </c>
      <c r="B121" s="127"/>
      <c r="C121" s="128" t="s">
        <v>211</v>
      </c>
      <c r="D121" s="128"/>
      <c r="E121" s="128"/>
      <c r="F121" s="1"/>
    </row>
    <row r="122" spans="1:6" s="67" customFormat="1" x14ac:dyDescent="0.2">
      <c r="A122" s="144"/>
      <c r="B122" s="127">
        <v>11.57</v>
      </c>
      <c r="C122" s="128"/>
      <c r="D122" s="128" t="s">
        <v>166</v>
      </c>
      <c r="E122" s="128" t="s">
        <v>132</v>
      </c>
      <c r="F122" s="1"/>
    </row>
    <row r="123" spans="1:6" s="67" customFormat="1" x14ac:dyDescent="0.2">
      <c r="A123" s="144"/>
      <c r="B123" s="127"/>
      <c r="C123" s="128"/>
      <c r="D123" s="128"/>
      <c r="E123" s="128"/>
      <c r="F123" s="1"/>
    </row>
    <row r="124" spans="1:6" s="67" customFormat="1" x14ac:dyDescent="0.2">
      <c r="A124" s="144">
        <v>44692</v>
      </c>
      <c r="B124" s="127"/>
      <c r="C124" s="128" t="s">
        <v>141</v>
      </c>
      <c r="D124" s="128"/>
      <c r="E124" s="128"/>
      <c r="F124" s="1"/>
    </row>
    <row r="125" spans="1:6" s="67" customFormat="1" x14ac:dyDescent="0.2">
      <c r="A125" s="144"/>
      <c r="B125" s="127">
        <v>33.74</v>
      </c>
      <c r="C125" s="128"/>
      <c r="D125" s="128" t="s">
        <v>188</v>
      </c>
      <c r="E125" s="128" t="s">
        <v>132</v>
      </c>
      <c r="F125" s="1"/>
    </row>
    <row r="126" spans="1:6" s="67" customFormat="1" x14ac:dyDescent="0.2">
      <c r="A126" s="144"/>
      <c r="B126" s="127">
        <v>29.3</v>
      </c>
      <c r="C126" s="128"/>
      <c r="D126" s="128" t="s">
        <v>167</v>
      </c>
      <c r="E126" s="128"/>
      <c r="F126" s="1"/>
    </row>
    <row r="127" spans="1:6" s="67" customFormat="1" x14ac:dyDescent="0.2">
      <c r="A127" s="144"/>
      <c r="B127" s="127"/>
      <c r="C127" s="128"/>
      <c r="D127" s="128"/>
      <c r="E127" s="128"/>
      <c r="F127" s="1"/>
    </row>
    <row r="128" spans="1:6" s="67" customFormat="1" x14ac:dyDescent="0.2">
      <c r="A128" s="144">
        <v>44698</v>
      </c>
      <c r="B128" s="127"/>
      <c r="C128" s="128" t="s">
        <v>140</v>
      </c>
      <c r="D128" s="128"/>
      <c r="E128" s="128"/>
      <c r="F128" s="1"/>
    </row>
    <row r="129" spans="1:6" s="67" customFormat="1" x14ac:dyDescent="0.2">
      <c r="A129" s="144"/>
      <c r="B129" s="127">
        <v>13.04</v>
      </c>
      <c r="C129" s="128"/>
      <c r="D129" s="128" t="s">
        <v>209</v>
      </c>
      <c r="E129" s="128" t="s">
        <v>132</v>
      </c>
      <c r="F129" s="1"/>
    </row>
    <row r="130" spans="1:6" s="67" customFormat="1" x14ac:dyDescent="0.2">
      <c r="A130" s="144"/>
      <c r="B130" s="127"/>
      <c r="C130" s="128"/>
      <c r="D130" s="128"/>
      <c r="E130" s="128"/>
      <c r="F130" s="1"/>
    </row>
    <row r="131" spans="1:6" s="67" customFormat="1" x14ac:dyDescent="0.2">
      <c r="A131" s="144">
        <v>44739</v>
      </c>
      <c r="B131" s="127"/>
      <c r="C131" s="128" t="s">
        <v>275</v>
      </c>
      <c r="D131" s="128" t="s">
        <v>263</v>
      </c>
      <c r="E131" s="128"/>
      <c r="F131" s="1"/>
    </row>
    <row r="132" spans="1:6" s="67" customFormat="1" x14ac:dyDescent="0.2">
      <c r="A132" s="144"/>
      <c r="B132" s="127">
        <v>13.65</v>
      </c>
      <c r="C132" s="128"/>
      <c r="D132" s="128"/>
      <c r="E132" s="128"/>
      <c r="F132" s="1"/>
    </row>
    <row r="133" spans="1:6" ht="19.5" customHeight="1" x14ac:dyDescent="0.2">
      <c r="A133" s="126"/>
      <c r="B133" s="128"/>
      <c r="C133" s="128"/>
      <c r="D133" s="128"/>
      <c r="E133" s="128"/>
      <c r="F133" s="46"/>
    </row>
    <row r="134" spans="1:6" ht="10.5" customHeight="1" x14ac:dyDescent="0.2">
      <c r="A134" s="85" t="s">
        <v>80</v>
      </c>
      <c r="B134" s="86">
        <f>SUM(B94:B133)</f>
        <v>462.96</v>
      </c>
      <c r="C134" s="128"/>
      <c r="D134" s="128"/>
      <c r="E134" s="128"/>
      <c r="F134" s="27"/>
    </row>
    <row r="135" spans="1:6" ht="12.75" customHeight="1" x14ac:dyDescent="0.2">
      <c r="A135" s="27"/>
      <c r="B135" s="72"/>
      <c r="C135" s="27"/>
      <c r="D135" s="27"/>
      <c r="E135" s="27"/>
      <c r="F135" s="26"/>
    </row>
    <row r="136" spans="1:6" ht="15" x14ac:dyDescent="0.2">
      <c r="A136" s="50" t="s">
        <v>81</v>
      </c>
      <c r="B136" s="73">
        <f>B78+B90+B134</f>
        <v>78830.259999999966</v>
      </c>
      <c r="C136" s="137"/>
      <c r="D136" s="27"/>
      <c r="E136" s="27"/>
      <c r="F136" s="27"/>
    </row>
    <row r="137" spans="1:6" x14ac:dyDescent="0.2">
      <c r="A137" s="27"/>
      <c r="B137" s="22"/>
      <c r="C137" s="22"/>
      <c r="D137" s="26"/>
      <c r="E137" s="26"/>
      <c r="F137" s="27"/>
    </row>
    <row r="138" spans="1:6" ht="12.6" customHeight="1" x14ac:dyDescent="0.2">
      <c r="A138" s="51"/>
      <c r="B138" s="25"/>
      <c r="C138" s="25"/>
      <c r="D138" s="32"/>
      <c r="E138" s="32"/>
      <c r="F138" s="27"/>
    </row>
    <row r="139" spans="1:6" ht="12.95" customHeight="1" x14ac:dyDescent="0.2">
      <c r="A139" s="23"/>
      <c r="B139" s="52"/>
      <c r="C139" s="27"/>
      <c r="D139" s="27"/>
      <c r="E139" s="32"/>
      <c r="F139" s="27"/>
    </row>
    <row r="140" spans="1:6" x14ac:dyDescent="0.2">
      <c r="A140" s="31"/>
      <c r="B140" s="27"/>
      <c r="C140" s="26"/>
      <c r="D140" s="32"/>
      <c r="E140" s="53"/>
      <c r="F140" s="46"/>
    </row>
    <row r="141" spans="1:6" x14ac:dyDescent="0.2">
      <c r="A141" s="31"/>
      <c r="B141" s="32"/>
      <c r="C141" s="52"/>
      <c r="D141" s="26"/>
      <c r="E141" s="26"/>
      <c r="F141" s="27"/>
    </row>
    <row r="142" spans="1:6" ht="12.95" customHeight="1" x14ac:dyDescent="0.2">
      <c r="A142" s="23"/>
      <c r="B142" s="25"/>
      <c r="C142" s="32"/>
      <c r="D142" s="27"/>
      <c r="E142" s="32"/>
      <c r="F142" s="27"/>
    </row>
    <row r="143" spans="1:6" x14ac:dyDescent="0.2">
      <c r="A143" s="31"/>
      <c r="B143" s="27"/>
      <c r="C143" s="32"/>
      <c r="D143" s="32"/>
      <c r="E143" s="53"/>
      <c r="F143" s="46"/>
    </row>
    <row r="144" spans="1:6" x14ac:dyDescent="0.2">
      <c r="A144" s="31"/>
      <c r="B144" s="32"/>
      <c r="C144" s="26"/>
      <c r="D144" s="36"/>
      <c r="E144" s="53"/>
      <c r="F144" s="46"/>
    </row>
    <row r="145" spans="1:6" x14ac:dyDescent="0.2">
      <c r="A145" s="36"/>
      <c r="B145" s="36"/>
      <c r="C145" s="32"/>
      <c r="D145" s="27"/>
      <c r="E145" s="46"/>
      <c r="F145" s="46"/>
    </row>
    <row r="146" spans="1:6" hidden="1" x14ac:dyDescent="0.2">
      <c r="A146" s="40"/>
      <c r="B146" s="27"/>
      <c r="C146" s="32"/>
      <c r="D146" s="27"/>
      <c r="E146" s="46"/>
      <c r="F146" s="46"/>
    </row>
    <row r="147" spans="1:6" hidden="1" x14ac:dyDescent="0.2">
      <c r="A147" s="40"/>
      <c r="B147" s="27"/>
      <c r="C147" s="36"/>
    </row>
    <row r="148" spans="1:6" hidden="1" x14ac:dyDescent="0.2">
      <c r="C148" s="27"/>
    </row>
    <row r="149" spans="1:6" hidden="1" x14ac:dyDescent="0.2">
      <c r="C149" s="27"/>
    </row>
    <row r="150" spans="1:6" hidden="1" x14ac:dyDescent="0.2"/>
    <row r="151" spans="1:6" ht="12.75" hidden="1" customHeight="1" x14ac:dyDescent="0.2"/>
    <row r="152" spans="1:6" hidden="1" x14ac:dyDescent="0.2"/>
    <row r="153" spans="1:6" hidden="1" x14ac:dyDescent="0.2"/>
    <row r="154" spans="1:6" hidden="1" x14ac:dyDescent="0.2">
      <c r="D154" s="46"/>
      <c r="E154" s="46"/>
      <c r="F154" s="46"/>
    </row>
    <row r="155" spans="1:6" hidden="1" x14ac:dyDescent="0.2">
      <c r="A155" s="54"/>
      <c r="B155" s="46"/>
      <c r="D155" s="46"/>
      <c r="E155" s="46"/>
      <c r="F155" s="46"/>
    </row>
    <row r="156" spans="1:6" hidden="1" x14ac:dyDescent="0.2">
      <c r="A156" s="54"/>
      <c r="B156" s="46"/>
      <c r="D156" s="46"/>
      <c r="E156" s="46"/>
      <c r="F156" s="46"/>
    </row>
    <row r="157" spans="1:6" hidden="1" x14ac:dyDescent="0.2">
      <c r="A157" s="54"/>
      <c r="B157" s="46"/>
      <c r="C157" s="46"/>
      <c r="D157" s="46"/>
      <c r="E157" s="46"/>
      <c r="F157" s="46"/>
    </row>
    <row r="158" spans="1:6" hidden="1" x14ac:dyDescent="0.2">
      <c r="A158" s="54"/>
      <c r="B158" s="46"/>
      <c r="C158" s="46"/>
      <c r="D158" s="46"/>
      <c r="E158" s="46"/>
      <c r="F158" s="46"/>
    </row>
    <row r="159" spans="1:6" hidden="1" x14ac:dyDescent="0.2">
      <c r="A159" s="54"/>
      <c r="B159" s="46"/>
      <c r="C159" s="46"/>
    </row>
    <row r="160" spans="1:6" hidden="1" x14ac:dyDescent="0.2">
      <c r="C160" s="46"/>
    </row>
    <row r="161" spans="3:3" hidden="1" x14ac:dyDescent="0.2">
      <c r="C161" s="46"/>
    </row>
    <row r="162" spans="3:3" hidden="1" x14ac:dyDescent="0.2"/>
    <row r="163" spans="3:3" hidden="1" x14ac:dyDescent="0.2"/>
    <row r="164" spans="3:3" hidden="1" x14ac:dyDescent="0.2"/>
    <row r="165" spans="3:3" hidden="1" x14ac:dyDescent="0.2"/>
    <row r="166" spans="3:3" hidden="1" x14ac:dyDescent="0.2"/>
    <row r="167" spans="3:3" x14ac:dyDescent="0.2"/>
    <row r="168" spans="3:3" x14ac:dyDescent="0.2"/>
    <row r="169" spans="3:3" x14ac:dyDescent="0.2"/>
    <row r="170" spans="3:3" x14ac:dyDescent="0.2"/>
    <row r="171" spans="3:3" hidden="1" x14ac:dyDescent="0.2"/>
    <row r="172" spans="3:3" hidden="1" x14ac:dyDescent="0.2"/>
    <row r="173" spans="3:3" hidden="1" x14ac:dyDescent="0.2"/>
    <row r="174" spans="3:3" hidden="1" x14ac:dyDescent="0.2"/>
    <row r="175" spans="3:3" hidden="1" x14ac:dyDescent="0.2"/>
    <row r="176" spans="3:3"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sheetData>
  <sheetProtection formatCells="0" formatRows="0" insertColumns="0" insertRows="0" deleteRows="0"/>
  <mergeCells count="12">
    <mergeCell ref="A91:E91"/>
    <mergeCell ref="B5:E5"/>
    <mergeCell ref="A1:E1"/>
    <mergeCell ref="B2:E2"/>
    <mergeCell ref="B3:E3"/>
    <mergeCell ref="B4:E4"/>
    <mergeCell ref="A8:E8"/>
    <mergeCell ref="A9:E9"/>
    <mergeCell ref="B6:E6"/>
    <mergeCell ref="A10:E10"/>
    <mergeCell ref="B7:E7"/>
    <mergeCell ref="A80:E80"/>
  </mergeCells>
  <dataValidations xWindow="153" yWindow="796"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33 A12 A77 A89">
      <formula1>$B$4</formula1>
      <formula2>$B$5</formula2>
    </dataValidation>
    <dataValidation allowBlank="1" showInputMessage="1" showErrorMessage="1" prompt="Insert additional rows as needed:_x000a_- 'right click' on a row number (left of screen)_x000a_- select 'Insert' (this will insert a row above it)" sqref="A92:A93 A81:A82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94 A96:A98 A107:A110 A112:A114 A116:A118 A121 A124 A126:A128 A100:A101 A103:A105 A13:A76">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53" yWindow="796"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B94:B124 B126:B133 B12:B47 B89 B49:B77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3"/>
  <sheetViews>
    <sheetView topLeftCell="A4" zoomScaleNormal="100" workbookViewId="0">
      <selection activeCell="C13" sqref="C1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48" t="s">
        <v>60</v>
      </c>
      <c r="B1" s="148"/>
      <c r="C1" s="148"/>
      <c r="D1" s="148"/>
      <c r="E1" s="148"/>
      <c r="F1" s="38"/>
    </row>
    <row r="2" spans="1:6" ht="21" customHeight="1" x14ac:dyDescent="0.2">
      <c r="A2" s="4" t="s">
        <v>3</v>
      </c>
      <c r="B2" s="152" t="str">
        <f>'Summary and sign-off'!B2:F2</f>
        <v>Ministry of Foreign Affairs and Trade</v>
      </c>
      <c r="C2" s="152"/>
      <c r="D2" s="152"/>
      <c r="E2" s="152"/>
      <c r="F2" s="38"/>
    </row>
    <row r="3" spans="1:6" ht="21" customHeight="1" x14ac:dyDescent="0.2">
      <c r="A3" s="4" t="s">
        <v>61</v>
      </c>
      <c r="B3" s="152" t="str">
        <f>'Summary and sign-off'!B3:F3</f>
        <v>Chris Seed</v>
      </c>
      <c r="C3" s="152"/>
      <c r="D3" s="152"/>
      <c r="E3" s="152"/>
      <c r="F3" s="38"/>
    </row>
    <row r="4" spans="1:6" ht="21" customHeight="1" x14ac:dyDescent="0.2">
      <c r="A4" s="4" t="s">
        <v>62</v>
      </c>
      <c r="B4" s="152">
        <f>'Summary and sign-off'!B4:F4</f>
        <v>44378</v>
      </c>
      <c r="C4" s="152"/>
      <c r="D4" s="152"/>
      <c r="E4" s="152"/>
      <c r="F4" s="38"/>
    </row>
    <row r="5" spans="1:6" ht="21" customHeight="1" x14ac:dyDescent="0.2">
      <c r="A5" s="4" t="s">
        <v>63</v>
      </c>
      <c r="B5" s="152">
        <f>'Summary and sign-off'!B5:F5</f>
        <v>44742</v>
      </c>
      <c r="C5" s="152"/>
      <c r="D5" s="152"/>
      <c r="E5" s="152"/>
      <c r="F5" s="38"/>
    </row>
    <row r="6" spans="1:6" ht="21" customHeight="1" x14ac:dyDescent="0.2">
      <c r="A6" s="4" t="s">
        <v>64</v>
      </c>
      <c r="B6" s="146" t="s">
        <v>31</v>
      </c>
      <c r="C6" s="146"/>
      <c r="D6" s="146"/>
      <c r="E6" s="146"/>
      <c r="F6" s="38"/>
    </row>
    <row r="7" spans="1:6" ht="21" customHeight="1" x14ac:dyDescent="0.2">
      <c r="A7" s="4" t="s">
        <v>7</v>
      </c>
      <c r="B7" s="146" t="s">
        <v>34</v>
      </c>
      <c r="C7" s="146"/>
      <c r="D7" s="146"/>
      <c r="E7" s="146"/>
      <c r="F7" s="38"/>
    </row>
    <row r="8" spans="1:6" ht="35.25" customHeight="1" x14ac:dyDescent="0.25">
      <c r="A8" s="160" t="s">
        <v>83</v>
      </c>
      <c r="B8" s="160"/>
      <c r="C8" s="161"/>
      <c r="D8" s="161"/>
      <c r="E8" s="161"/>
      <c r="F8" s="42"/>
    </row>
    <row r="9" spans="1:6" ht="35.25" customHeight="1" x14ac:dyDescent="0.25">
      <c r="A9" s="158" t="s">
        <v>84</v>
      </c>
      <c r="B9" s="159"/>
      <c r="C9" s="159"/>
      <c r="D9" s="159"/>
      <c r="E9" s="159"/>
      <c r="F9" s="42"/>
    </row>
    <row r="10" spans="1:6" ht="27" customHeight="1" x14ac:dyDescent="0.2">
      <c r="A10" s="35" t="s">
        <v>85</v>
      </c>
      <c r="B10" s="35" t="s">
        <v>13</v>
      </c>
      <c r="C10" s="35" t="s">
        <v>86</v>
      </c>
      <c r="D10" s="35" t="s">
        <v>87</v>
      </c>
      <c r="E10" s="35" t="s">
        <v>72</v>
      </c>
      <c r="F10" s="23"/>
    </row>
    <row r="11" spans="1:6" s="67" customFormat="1" hidden="1" x14ac:dyDescent="0.2">
      <c r="A11" s="114"/>
      <c r="B11" s="111"/>
      <c r="C11" s="115"/>
      <c r="D11" s="115"/>
      <c r="E11" s="116"/>
      <c r="F11" s="2"/>
    </row>
    <row r="12" spans="1:6" s="67" customFormat="1" x14ac:dyDescent="0.2">
      <c r="A12" s="144">
        <v>44635</v>
      </c>
      <c r="B12" s="127">
        <v>42.22</v>
      </c>
      <c r="C12" s="131" t="s">
        <v>200</v>
      </c>
      <c r="D12" s="131" t="s">
        <v>201</v>
      </c>
      <c r="E12" s="132" t="s">
        <v>132</v>
      </c>
      <c r="F12" s="2"/>
    </row>
    <row r="13" spans="1:6" s="67" customFormat="1" x14ac:dyDescent="0.2">
      <c r="A13" s="144">
        <v>44652</v>
      </c>
      <c r="B13" s="127">
        <v>133.74</v>
      </c>
      <c r="C13" s="131" t="s">
        <v>202</v>
      </c>
      <c r="D13" s="131" t="s">
        <v>203</v>
      </c>
      <c r="E13" s="132" t="s">
        <v>204</v>
      </c>
      <c r="F13" s="2"/>
    </row>
    <row r="14" spans="1:6" s="67" customFormat="1" x14ac:dyDescent="0.2">
      <c r="A14" s="144">
        <v>44735</v>
      </c>
      <c r="B14" s="127">
        <v>741.74</v>
      </c>
      <c r="C14" s="131" t="s">
        <v>205</v>
      </c>
      <c r="D14" s="131" t="s">
        <v>255</v>
      </c>
      <c r="E14" s="132" t="s">
        <v>132</v>
      </c>
      <c r="F14" s="2"/>
    </row>
    <row r="15" spans="1:6" s="67" customFormat="1" x14ac:dyDescent="0.2">
      <c r="A15" s="130"/>
      <c r="B15" s="127"/>
      <c r="C15" s="131"/>
      <c r="D15" s="131"/>
      <c r="E15" s="132"/>
      <c r="F15" s="2"/>
    </row>
    <row r="16" spans="1:6" s="67" customFormat="1" ht="11.25" hidden="1" customHeight="1" x14ac:dyDescent="0.2">
      <c r="A16" s="114"/>
      <c r="B16" s="111"/>
      <c r="C16" s="115"/>
      <c r="D16" s="115"/>
      <c r="E16" s="116"/>
      <c r="F16" s="2"/>
    </row>
    <row r="17" spans="1:6" ht="34.5" customHeight="1" x14ac:dyDescent="0.2">
      <c r="A17" s="68" t="s">
        <v>88</v>
      </c>
      <c r="B17" s="77">
        <f>SUM(B11:B16)</f>
        <v>917.7</v>
      </c>
      <c r="C17" s="84" t="str">
        <f>IF(SUBTOTAL(3,B11:B16)=SUBTOTAL(103,B11:B16),'Summary and sign-off'!$A$48,'Summary and sign-off'!$A$49)</f>
        <v>Check - there are no hidden rows with data</v>
      </c>
      <c r="D17" s="84" t="str">
        <f>IF('Summary and sign-off'!F58='Summary and sign-off'!F54,'Summary and sign-off'!A51,'Summary and sign-off'!A50)</f>
        <v>Check - each entry provides sufficient information</v>
      </c>
      <c r="E17" s="84"/>
      <c r="F17" s="2"/>
    </row>
    <row r="18" spans="1:6" x14ac:dyDescent="0.2">
      <c r="A18" s="21"/>
      <c r="B18" s="20"/>
      <c r="C18" s="20"/>
      <c r="D18" s="20"/>
      <c r="E18" s="20"/>
      <c r="F18" s="38"/>
    </row>
    <row r="19" spans="1:6" x14ac:dyDescent="0.2">
      <c r="A19" s="21" t="s">
        <v>24</v>
      </c>
      <c r="B19" s="22"/>
      <c r="C19" s="27"/>
      <c r="D19" s="20"/>
      <c r="E19" s="20"/>
      <c r="F19" s="38"/>
    </row>
    <row r="20" spans="1:6" ht="12.75" customHeight="1" x14ac:dyDescent="0.2">
      <c r="A20" s="23" t="s">
        <v>89</v>
      </c>
      <c r="B20" s="23"/>
      <c r="C20" s="23"/>
      <c r="D20" s="23"/>
      <c r="E20" s="23"/>
      <c r="F20" s="38"/>
    </row>
    <row r="21" spans="1:6" x14ac:dyDescent="0.2">
      <c r="A21" s="23" t="s">
        <v>90</v>
      </c>
      <c r="B21" s="31"/>
      <c r="C21" s="43"/>
      <c r="D21" s="44"/>
      <c r="E21" s="44"/>
      <c r="F21" s="38"/>
    </row>
    <row r="22" spans="1:6" x14ac:dyDescent="0.2">
      <c r="A22" s="23" t="s">
        <v>30</v>
      </c>
      <c r="B22" s="25"/>
      <c r="C22" s="26"/>
      <c r="D22" s="26"/>
      <c r="E22" s="26"/>
      <c r="F22" s="27"/>
    </row>
    <row r="23" spans="1:6" x14ac:dyDescent="0.2">
      <c r="A23" s="31" t="s">
        <v>91</v>
      </c>
      <c r="B23" s="31"/>
      <c r="C23" s="43"/>
      <c r="D23" s="43"/>
      <c r="E23" s="43"/>
      <c r="F23" s="38"/>
    </row>
    <row r="24" spans="1:6" ht="12.75" customHeight="1" x14ac:dyDescent="0.2">
      <c r="A24" s="31" t="s">
        <v>92</v>
      </c>
      <c r="B24" s="31"/>
      <c r="C24" s="45"/>
      <c r="D24" s="45"/>
      <c r="E24" s="33"/>
      <c r="F24" s="38"/>
    </row>
    <row r="25" spans="1:6" x14ac:dyDescent="0.2">
      <c r="A25" s="20"/>
      <c r="B25" s="20"/>
      <c r="C25" s="20"/>
      <c r="D25" s="20"/>
      <c r="E25" s="20"/>
      <c r="F25" s="38"/>
    </row>
    <row r="26" spans="1:6" hidden="1" x14ac:dyDescent="0.2"/>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x14ac:dyDescent="0.2"/>
    <row r="46" x14ac:dyDescent="0.2"/>
    <row r="47" x14ac:dyDescent="0.2"/>
    <row r="48" x14ac:dyDescent="0.2"/>
    <row r="49" x14ac:dyDescent="0.2"/>
    <row r="50" x14ac:dyDescent="0.2"/>
    <row r="51" x14ac:dyDescent="0.2"/>
    <row r="52" x14ac:dyDescent="0.2"/>
    <row r="53" x14ac:dyDescent="0.2"/>
  </sheetData>
  <sheetProtection formatCells="0" insertRows="0" deleteRows="0"/>
  <mergeCells count="9">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3"/>
  <sheetViews>
    <sheetView topLeftCell="A4" zoomScaleNormal="100" workbookViewId="0">
      <selection activeCell="D31" sqref="D31"/>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48" t="s">
        <v>60</v>
      </c>
      <c r="B1" s="148"/>
      <c r="C1" s="148"/>
      <c r="D1" s="148"/>
      <c r="E1" s="148"/>
      <c r="F1" s="24"/>
    </row>
    <row r="2" spans="1:6" ht="21" customHeight="1" x14ac:dyDescent="0.2">
      <c r="A2" s="4" t="s">
        <v>3</v>
      </c>
      <c r="B2" s="152" t="str">
        <f>'Summary and sign-off'!B2:F2</f>
        <v>Ministry of Foreign Affairs and Trade</v>
      </c>
      <c r="C2" s="152"/>
      <c r="D2" s="152"/>
      <c r="E2" s="152"/>
      <c r="F2" s="24"/>
    </row>
    <row r="3" spans="1:6" ht="21" customHeight="1" x14ac:dyDescent="0.2">
      <c r="A3" s="4" t="s">
        <v>61</v>
      </c>
      <c r="B3" s="152" t="str">
        <f>'Summary and sign-off'!B3:F3</f>
        <v>Chris Seed</v>
      </c>
      <c r="C3" s="152"/>
      <c r="D3" s="152"/>
      <c r="E3" s="152"/>
      <c r="F3" s="24"/>
    </row>
    <row r="4" spans="1:6" ht="21" customHeight="1" x14ac:dyDescent="0.2">
      <c r="A4" s="4" t="s">
        <v>62</v>
      </c>
      <c r="B4" s="152">
        <f>'Summary and sign-off'!B4:F4</f>
        <v>44378</v>
      </c>
      <c r="C4" s="152"/>
      <c r="D4" s="152"/>
      <c r="E4" s="152"/>
      <c r="F4" s="24"/>
    </row>
    <row r="5" spans="1:6" ht="21" customHeight="1" x14ac:dyDescent="0.2">
      <c r="A5" s="4" t="s">
        <v>63</v>
      </c>
      <c r="B5" s="152">
        <f>'Summary and sign-off'!B5:F5</f>
        <v>44742</v>
      </c>
      <c r="C5" s="152"/>
      <c r="D5" s="152"/>
      <c r="E5" s="152"/>
      <c r="F5" s="24"/>
    </row>
    <row r="6" spans="1:6" ht="21" customHeight="1" x14ac:dyDescent="0.2">
      <c r="A6" s="4" t="s">
        <v>64</v>
      </c>
      <c r="B6" s="146" t="s">
        <v>32</v>
      </c>
      <c r="C6" s="146"/>
      <c r="D6" s="146"/>
      <c r="E6" s="146"/>
      <c r="F6" s="34"/>
    </row>
    <row r="7" spans="1:6" ht="21" customHeight="1" x14ac:dyDescent="0.2">
      <c r="A7" s="4" t="s">
        <v>7</v>
      </c>
      <c r="B7" s="146" t="s">
        <v>34</v>
      </c>
      <c r="C7" s="146"/>
      <c r="D7" s="146"/>
      <c r="E7" s="146"/>
      <c r="F7" s="34"/>
    </row>
    <row r="8" spans="1:6" ht="35.25" customHeight="1" x14ac:dyDescent="0.2">
      <c r="A8" s="154" t="s">
        <v>93</v>
      </c>
      <c r="B8" s="154"/>
      <c r="C8" s="161"/>
      <c r="D8" s="161"/>
      <c r="E8" s="161"/>
      <c r="F8" s="24"/>
    </row>
    <row r="9" spans="1:6" ht="35.25" customHeight="1" x14ac:dyDescent="0.2">
      <c r="A9" s="163" t="s">
        <v>94</v>
      </c>
      <c r="B9" s="164"/>
      <c r="C9" s="164"/>
      <c r="D9" s="164"/>
      <c r="E9" s="164"/>
      <c r="F9" s="24"/>
    </row>
    <row r="10" spans="1:6" ht="27" customHeight="1" x14ac:dyDescent="0.2">
      <c r="A10" s="35" t="s">
        <v>68</v>
      </c>
      <c r="B10" s="35" t="s">
        <v>13</v>
      </c>
      <c r="C10" s="35" t="s">
        <v>95</v>
      </c>
      <c r="D10" s="35" t="s">
        <v>96</v>
      </c>
      <c r="E10" s="35" t="s">
        <v>72</v>
      </c>
      <c r="F10" s="36"/>
    </row>
    <row r="11" spans="1:6" s="67" customFormat="1" hidden="1" x14ac:dyDescent="0.2">
      <c r="A11" s="114"/>
      <c r="B11" s="111"/>
      <c r="C11" s="115"/>
      <c r="D11" s="115"/>
      <c r="E11" s="116"/>
      <c r="F11" s="3"/>
    </row>
    <row r="12" spans="1:6" s="67" customFormat="1" x14ac:dyDescent="0.2">
      <c r="A12" s="144" t="s">
        <v>170</v>
      </c>
      <c r="B12" s="127">
        <v>170.76</v>
      </c>
      <c r="C12" s="131" t="s">
        <v>169</v>
      </c>
      <c r="D12" s="131" t="s">
        <v>177</v>
      </c>
      <c r="E12" s="132"/>
      <c r="F12" s="3"/>
    </row>
    <row r="13" spans="1:6" s="67" customFormat="1" x14ac:dyDescent="0.2">
      <c r="A13" s="144" t="s">
        <v>171</v>
      </c>
      <c r="B13" s="127">
        <v>56.16</v>
      </c>
      <c r="C13" s="131" t="s">
        <v>169</v>
      </c>
      <c r="D13" s="131" t="s">
        <v>176</v>
      </c>
      <c r="E13" s="132"/>
      <c r="F13" s="3"/>
    </row>
    <row r="14" spans="1:6" s="67" customFormat="1" x14ac:dyDescent="0.2">
      <c r="A14" s="144" t="s">
        <v>172</v>
      </c>
      <c r="B14" s="127">
        <v>66.650000000000006</v>
      </c>
      <c r="C14" s="131" t="s">
        <v>169</v>
      </c>
      <c r="D14" s="131" t="s">
        <v>176</v>
      </c>
      <c r="E14" s="132"/>
      <c r="F14" s="3"/>
    </row>
    <row r="15" spans="1:6" s="67" customFormat="1" x14ac:dyDescent="0.2">
      <c r="A15" s="144">
        <v>44469</v>
      </c>
      <c r="B15" s="127">
        <v>13.04</v>
      </c>
      <c r="C15" s="131" t="s">
        <v>138</v>
      </c>
      <c r="D15" s="131" t="s">
        <v>139</v>
      </c>
      <c r="E15" s="132" t="s">
        <v>132</v>
      </c>
      <c r="F15" s="3"/>
    </row>
    <row r="16" spans="1:6" s="67" customFormat="1" x14ac:dyDescent="0.2">
      <c r="A16" s="144" t="s">
        <v>173</v>
      </c>
      <c r="B16" s="127">
        <v>75.06</v>
      </c>
      <c r="C16" s="131" t="s">
        <v>169</v>
      </c>
      <c r="D16" s="131" t="s">
        <v>176</v>
      </c>
      <c r="E16" s="132"/>
      <c r="F16" s="3"/>
    </row>
    <row r="17" spans="1:6" s="67" customFormat="1" x14ac:dyDescent="0.2">
      <c r="A17" s="144" t="s">
        <v>174</v>
      </c>
      <c r="B17" s="127">
        <v>54.32</v>
      </c>
      <c r="C17" s="131" t="s">
        <v>169</v>
      </c>
      <c r="D17" s="131" t="s">
        <v>176</v>
      </c>
      <c r="E17" s="132"/>
      <c r="F17" s="3"/>
    </row>
    <row r="18" spans="1:6" s="67" customFormat="1" x14ac:dyDescent="0.2">
      <c r="A18" s="144" t="s">
        <v>175</v>
      </c>
      <c r="B18" s="127">
        <v>170.04</v>
      </c>
      <c r="C18" s="131" t="s">
        <v>169</v>
      </c>
      <c r="D18" s="131" t="s">
        <v>176</v>
      </c>
      <c r="E18" s="132"/>
      <c r="F18" s="3"/>
    </row>
    <row r="19" spans="1:6" s="67" customFormat="1" x14ac:dyDescent="0.2">
      <c r="A19" s="144" t="s">
        <v>226</v>
      </c>
      <c r="B19" s="127">
        <v>73.48</v>
      </c>
      <c r="C19" s="131" t="s">
        <v>169</v>
      </c>
      <c r="D19" s="131" t="s">
        <v>176</v>
      </c>
      <c r="E19" s="132"/>
      <c r="F19" s="3"/>
    </row>
    <row r="20" spans="1:6" s="67" customFormat="1" x14ac:dyDescent="0.2">
      <c r="A20" s="144" t="s">
        <v>227</v>
      </c>
      <c r="B20" s="127">
        <v>60.48</v>
      </c>
      <c r="C20" s="131" t="s">
        <v>169</v>
      </c>
      <c r="D20" s="131" t="s">
        <v>176</v>
      </c>
      <c r="E20" s="132"/>
      <c r="F20" s="3"/>
    </row>
    <row r="21" spans="1:6" s="67" customFormat="1" x14ac:dyDescent="0.2">
      <c r="A21" s="144" t="s">
        <v>228</v>
      </c>
      <c r="B21" s="127">
        <v>111.76</v>
      </c>
      <c r="C21" s="131" t="s">
        <v>169</v>
      </c>
      <c r="D21" s="131" t="s">
        <v>177</v>
      </c>
      <c r="E21" s="132"/>
      <c r="F21" s="3"/>
    </row>
    <row r="22" spans="1:6" s="67" customFormat="1" x14ac:dyDescent="0.2">
      <c r="A22" s="144" t="s">
        <v>229</v>
      </c>
      <c r="B22" s="127">
        <v>112.52</v>
      </c>
      <c r="C22" s="131" t="s">
        <v>169</v>
      </c>
      <c r="D22" s="131" t="s">
        <v>177</v>
      </c>
      <c r="E22" s="132"/>
      <c r="F22" s="3"/>
    </row>
    <row r="23" spans="1:6" s="67" customFormat="1" x14ac:dyDescent="0.2">
      <c r="A23" s="144" t="s">
        <v>276</v>
      </c>
      <c r="B23" s="127">
        <v>102.99</v>
      </c>
      <c r="C23" s="131" t="s">
        <v>169</v>
      </c>
      <c r="D23" s="131" t="s">
        <v>177</v>
      </c>
      <c r="E23" s="132"/>
      <c r="F23" s="3"/>
    </row>
    <row r="24" spans="1:6" s="67" customFormat="1" x14ac:dyDescent="0.2">
      <c r="A24" s="144">
        <v>44698</v>
      </c>
      <c r="B24" s="127">
        <v>30.43</v>
      </c>
      <c r="C24" s="131" t="s">
        <v>138</v>
      </c>
      <c r="D24" s="131" t="s">
        <v>139</v>
      </c>
      <c r="E24" s="132" t="s">
        <v>132</v>
      </c>
      <c r="F24" s="3"/>
    </row>
    <row r="25" spans="1:6" s="67" customFormat="1" x14ac:dyDescent="0.2">
      <c r="A25" s="144" t="s">
        <v>230</v>
      </c>
      <c r="B25" s="127">
        <v>147.72</v>
      </c>
      <c r="C25" s="131" t="s">
        <v>169</v>
      </c>
      <c r="D25" s="131" t="s">
        <v>177</v>
      </c>
      <c r="E25" s="132"/>
      <c r="F25" s="3"/>
    </row>
    <row r="26" spans="1:6" s="67" customFormat="1" x14ac:dyDescent="0.2">
      <c r="A26" s="130"/>
      <c r="B26" s="127"/>
      <c r="C26" s="131"/>
      <c r="D26" s="131"/>
      <c r="E26" s="132"/>
      <c r="F26" s="3"/>
    </row>
    <row r="27" spans="1:6" s="67" customFormat="1" hidden="1" x14ac:dyDescent="0.2">
      <c r="A27" s="114"/>
      <c r="B27" s="111"/>
      <c r="C27" s="115"/>
      <c r="D27" s="115"/>
      <c r="E27" s="116"/>
      <c r="F27" s="3"/>
    </row>
    <row r="28" spans="1:6" ht="34.5" customHeight="1" x14ac:dyDescent="0.2">
      <c r="A28" s="68" t="s">
        <v>97</v>
      </c>
      <c r="B28" s="77">
        <f>SUM(B11:B27)</f>
        <v>1245.4100000000001</v>
      </c>
      <c r="C28" s="84" t="str">
        <f>IF(SUBTOTAL(3,B11:B27)=SUBTOTAL(103,B11:B27),'Summary and sign-off'!$A$48,'Summary and sign-off'!$A$49)</f>
        <v>Check - there are no hidden rows with data</v>
      </c>
      <c r="D28" s="162" t="str">
        <f>IF('Summary and sign-off'!F59='Summary and sign-off'!F54,'Summary and sign-off'!A51,'Summary and sign-off'!A50)</f>
        <v>Check - each entry provides sufficient information</v>
      </c>
      <c r="E28" s="162"/>
      <c r="F28" s="37"/>
    </row>
    <row r="29" spans="1:6" ht="14.1" customHeight="1" x14ac:dyDescent="0.2">
      <c r="A29" s="38"/>
      <c r="B29" s="27"/>
      <c r="C29" s="20"/>
      <c r="D29" s="20"/>
      <c r="E29" s="20"/>
      <c r="F29" s="24"/>
    </row>
    <row r="30" spans="1:6" x14ac:dyDescent="0.2">
      <c r="A30" s="21" t="s">
        <v>98</v>
      </c>
      <c r="B30" s="20"/>
      <c r="C30" s="20"/>
      <c r="D30" s="20"/>
      <c r="E30" s="20"/>
      <c r="F30" s="24"/>
    </row>
    <row r="31" spans="1:6" ht="12.6" customHeight="1" x14ac:dyDescent="0.2">
      <c r="A31" s="23" t="s">
        <v>82</v>
      </c>
      <c r="B31" s="20"/>
      <c r="C31" s="20"/>
      <c r="D31" s="20"/>
      <c r="E31" s="20"/>
      <c r="F31" s="24"/>
    </row>
    <row r="32" spans="1:6" x14ac:dyDescent="0.2">
      <c r="A32" s="23" t="s">
        <v>30</v>
      </c>
      <c r="B32" s="25"/>
      <c r="C32" s="26"/>
      <c r="D32" s="26"/>
      <c r="E32" s="26"/>
      <c r="F32" s="27"/>
    </row>
    <row r="33" spans="1:6" x14ac:dyDescent="0.2">
      <c r="A33" s="31" t="s">
        <v>91</v>
      </c>
      <c r="B33" s="32"/>
      <c r="C33" s="27"/>
      <c r="D33" s="27"/>
      <c r="E33" s="27"/>
      <c r="F33" s="27"/>
    </row>
    <row r="34" spans="1:6" ht="12.75" customHeight="1" x14ac:dyDescent="0.2">
      <c r="A34" s="31" t="s">
        <v>92</v>
      </c>
      <c r="B34" s="39"/>
      <c r="C34" s="33"/>
      <c r="D34" s="33"/>
      <c r="E34" s="33"/>
      <c r="F34" s="33"/>
    </row>
    <row r="35" spans="1:6" x14ac:dyDescent="0.2">
      <c r="A35" s="38"/>
      <c r="B35" s="40"/>
      <c r="C35" s="20"/>
      <c r="D35" s="20"/>
      <c r="E35" s="20"/>
      <c r="F35" s="38"/>
    </row>
    <row r="36" spans="1:6" hidden="1" x14ac:dyDescent="0.2">
      <c r="A36" s="20"/>
      <c r="B36" s="20"/>
      <c r="C36" s="20"/>
      <c r="D36" s="20"/>
      <c r="E36" s="38"/>
    </row>
    <row r="37" spans="1:6" ht="12.75" hidden="1" customHeight="1" x14ac:dyDescent="0.2"/>
    <row r="38" spans="1:6" hidden="1" x14ac:dyDescent="0.2">
      <c r="A38" s="41"/>
      <c r="B38" s="41"/>
      <c r="C38" s="41"/>
      <c r="D38" s="41"/>
      <c r="E38" s="41"/>
      <c r="F38" s="24"/>
    </row>
    <row r="39" spans="1:6" hidden="1" x14ac:dyDescent="0.2">
      <c r="A39" s="41"/>
      <c r="B39" s="41"/>
      <c r="C39" s="41"/>
      <c r="D39" s="41"/>
      <c r="E39" s="41"/>
      <c r="F39" s="24"/>
    </row>
    <row r="40" spans="1:6" hidden="1" x14ac:dyDescent="0.2">
      <c r="A40" s="41"/>
      <c r="B40" s="41"/>
      <c r="C40" s="41"/>
      <c r="D40" s="41"/>
      <c r="E40" s="41"/>
      <c r="F40" s="24"/>
    </row>
    <row r="41" spans="1:6" hidden="1" x14ac:dyDescent="0.2">
      <c r="A41" s="41"/>
      <c r="B41" s="41"/>
      <c r="C41" s="41"/>
      <c r="D41" s="41"/>
      <c r="E41" s="41"/>
      <c r="F41" s="24"/>
    </row>
    <row r="42" spans="1:6" hidden="1" x14ac:dyDescent="0.2">
      <c r="A42" s="41"/>
      <c r="B42" s="41"/>
      <c r="C42" s="41"/>
      <c r="D42" s="41"/>
      <c r="E42" s="41"/>
      <c r="F42" s="24"/>
    </row>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sheetData>
  <sheetProtection formatCells="0" insertRows="0" deleteRows="0"/>
  <mergeCells count="10">
    <mergeCell ref="D28:E28"/>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7">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6">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 B13:B27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107"/>
  <sheetViews>
    <sheetView topLeftCell="A17" zoomScaleNormal="100" workbookViewId="0">
      <selection activeCell="D36" sqref="D36"/>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48" t="s">
        <v>99</v>
      </c>
      <c r="B1" s="148"/>
      <c r="C1" s="148"/>
      <c r="D1" s="148"/>
      <c r="E1" s="148"/>
      <c r="F1" s="148"/>
    </row>
    <row r="2" spans="1:6" ht="21" customHeight="1" x14ac:dyDescent="0.2">
      <c r="A2" s="4" t="s">
        <v>3</v>
      </c>
      <c r="B2" s="152" t="str">
        <f>'Summary and sign-off'!B2:F2</f>
        <v>Ministry of Foreign Affairs and Trade</v>
      </c>
      <c r="C2" s="152"/>
      <c r="D2" s="152"/>
      <c r="E2" s="152"/>
      <c r="F2" s="152"/>
    </row>
    <row r="3" spans="1:6" ht="21" customHeight="1" x14ac:dyDescent="0.2">
      <c r="A3" s="4" t="s">
        <v>61</v>
      </c>
      <c r="B3" s="152" t="str">
        <f>'Summary and sign-off'!B3:F3</f>
        <v>Chris Seed</v>
      </c>
      <c r="C3" s="152"/>
      <c r="D3" s="152"/>
      <c r="E3" s="152"/>
      <c r="F3" s="152"/>
    </row>
    <row r="4" spans="1:6" ht="21" customHeight="1" x14ac:dyDescent="0.2">
      <c r="A4" s="4" t="s">
        <v>62</v>
      </c>
      <c r="B4" s="152">
        <f>'Summary and sign-off'!B4:F4</f>
        <v>44378</v>
      </c>
      <c r="C4" s="152"/>
      <c r="D4" s="152"/>
      <c r="E4" s="152"/>
      <c r="F4" s="152"/>
    </row>
    <row r="5" spans="1:6" ht="21" customHeight="1" x14ac:dyDescent="0.2">
      <c r="A5" s="4" t="s">
        <v>63</v>
      </c>
      <c r="B5" s="152">
        <v>44742</v>
      </c>
      <c r="C5" s="152"/>
      <c r="D5" s="152"/>
      <c r="E5" s="152"/>
      <c r="F5" s="152"/>
    </row>
    <row r="6" spans="1:6" ht="21" customHeight="1" x14ac:dyDescent="0.2">
      <c r="A6" s="4" t="s">
        <v>100</v>
      </c>
      <c r="B6" s="146" t="s">
        <v>32</v>
      </c>
      <c r="C6" s="146"/>
      <c r="D6" s="146"/>
      <c r="E6" s="146"/>
      <c r="F6" s="146"/>
    </row>
    <row r="7" spans="1:6" ht="21" customHeight="1" x14ac:dyDescent="0.2">
      <c r="A7" s="4" t="s">
        <v>7</v>
      </c>
      <c r="B7" s="146" t="s">
        <v>34</v>
      </c>
      <c r="C7" s="146"/>
      <c r="D7" s="146"/>
      <c r="E7" s="146"/>
      <c r="F7" s="146"/>
    </row>
    <row r="8" spans="1:6" ht="36" customHeight="1" x14ac:dyDescent="0.2">
      <c r="A8" s="154" t="s">
        <v>101</v>
      </c>
      <c r="B8" s="154"/>
      <c r="C8" s="154"/>
      <c r="D8" s="154"/>
      <c r="E8" s="154"/>
      <c r="F8" s="154"/>
    </row>
    <row r="9" spans="1:6" ht="36" customHeight="1" x14ac:dyDescent="0.2">
      <c r="A9" s="163" t="s">
        <v>102</v>
      </c>
      <c r="B9" s="164"/>
      <c r="C9" s="164"/>
      <c r="D9" s="164"/>
      <c r="E9" s="164"/>
      <c r="F9" s="164"/>
    </row>
    <row r="10" spans="1:6" ht="39" customHeight="1" x14ac:dyDescent="0.2">
      <c r="A10" s="35" t="s">
        <v>68</v>
      </c>
      <c r="B10" s="121" t="s">
        <v>103</v>
      </c>
      <c r="C10" s="121" t="s">
        <v>104</v>
      </c>
      <c r="D10" s="121" t="s">
        <v>105</v>
      </c>
      <c r="E10" s="121" t="s">
        <v>106</v>
      </c>
      <c r="F10" s="121" t="s">
        <v>107</v>
      </c>
    </row>
    <row r="11" spans="1:6" s="67" customFormat="1" hidden="1" x14ac:dyDescent="0.2">
      <c r="A11" s="110"/>
      <c r="B11" s="115"/>
      <c r="C11" s="117"/>
      <c r="D11" s="115"/>
      <c r="E11" s="118"/>
      <c r="F11" s="116"/>
    </row>
    <row r="12" spans="1:6" s="67" customFormat="1" x14ac:dyDescent="0.2">
      <c r="A12" s="144">
        <v>44378</v>
      </c>
      <c r="B12" s="133" t="s">
        <v>148</v>
      </c>
      <c r="C12" s="134" t="s">
        <v>47</v>
      </c>
      <c r="D12" s="133" t="s">
        <v>144</v>
      </c>
      <c r="E12" s="135" t="s">
        <v>42</v>
      </c>
      <c r="F12" s="136"/>
    </row>
    <row r="13" spans="1:6" s="67" customFormat="1" ht="25.5" x14ac:dyDescent="0.2">
      <c r="A13" s="144" t="s">
        <v>153</v>
      </c>
      <c r="B13" s="133" t="s">
        <v>151</v>
      </c>
      <c r="C13" s="134" t="s">
        <v>47</v>
      </c>
      <c r="D13" s="133" t="s">
        <v>128</v>
      </c>
      <c r="E13" s="135" t="s">
        <v>46</v>
      </c>
      <c r="F13" s="136" t="s">
        <v>158</v>
      </c>
    </row>
    <row r="14" spans="1:6" s="67" customFormat="1" x14ac:dyDescent="0.2">
      <c r="A14" s="144">
        <v>44384</v>
      </c>
      <c r="B14" s="133" t="s">
        <v>232</v>
      </c>
      <c r="C14" s="134" t="s">
        <v>48</v>
      </c>
      <c r="D14" s="133" t="s">
        <v>231</v>
      </c>
      <c r="E14" s="135" t="s">
        <v>46</v>
      </c>
      <c r="F14" s="136"/>
    </row>
    <row r="15" spans="1:6" s="67" customFormat="1" ht="25.5" x14ac:dyDescent="0.2">
      <c r="A15" s="144" t="s">
        <v>155</v>
      </c>
      <c r="B15" s="133" t="s">
        <v>151</v>
      </c>
      <c r="C15" s="134" t="s">
        <v>47</v>
      </c>
      <c r="D15" s="133" t="s">
        <v>154</v>
      </c>
      <c r="E15" s="135" t="s">
        <v>152</v>
      </c>
      <c r="F15" s="136" t="s">
        <v>159</v>
      </c>
    </row>
    <row r="16" spans="1:6" s="67" customFormat="1" x14ac:dyDescent="0.2">
      <c r="A16" s="144">
        <v>44386</v>
      </c>
      <c r="B16" s="133" t="s">
        <v>233</v>
      </c>
      <c r="C16" s="134" t="s">
        <v>48</v>
      </c>
      <c r="D16" s="133" t="s">
        <v>234</v>
      </c>
      <c r="E16" s="135" t="s">
        <v>152</v>
      </c>
      <c r="F16" s="136"/>
    </row>
    <row r="17" spans="1:6" s="67" customFormat="1" ht="25.5" x14ac:dyDescent="0.2">
      <c r="A17" s="144" t="s">
        <v>156</v>
      </c>
      <c r="B17" s="133" t="s">
        <v>151</v>
      </c>
      <c r="C17" s="134" t="s">
        <v>47</v>
      </c>
      <c r="D17" s="133" t="s">
        <v>157</v>
      </c>
      <c r="E17" s="135" t="s">
        <v>152</v>
      </c>
      <c r="F17" s="136" t="s">
        <v>160</v>
      </c>
    </row>
    <row r="18" spans="1:6" s="67" customFormat="1" ht="25.5" x14ac:dyDescent="0.2">
      <c r="A18" s="144" t="s">
        <v>161</v>
      </c>
      <c r="B18" s="133" t="s">
        <v>151</v>
      </c>
      <c r="C18" s="134" t="s">
        <v>47</v>
      </c>
      <c r="D18" s="133" t="s">
        <v>162</v>
      </c>
      <c r="E18" s="135" t="s">
        <v>152</v>
      </c>
      <c r="F18" s="136" t="s">
        <v>163</v>
      </c>
    </row>
    <row r="19" spans="1:6" s="67" customFormat="1" x14ac:dyDescent="0.2">
      <c r="A19" s="144">
        <v>44414</v>
      </c>
      <c r="B19" s="133" t="s">
        <v>148</v>
      </c>
      <c r="C19" s="134" t="s">
        <v>47</v>
      </c>
      <c r="D19" s="133" t="s">
        <v>144</v>
      </c>
      <c r="E19" s="135" t="s">
        <v>42</v>
      </c>
      <c r="F19" s="136"/>
    </row>
    <row r="20" spans="1:6" s="67" customFormat="1" x14ac:dyDescent="0.2">
      <c r="A20" s="144">
        <v>44434</v>
      </c>
      <c r="B20" s="133" t="s">
        <v>148</v>
      </c>
      <c r="C20" s="134" t="s">
        <v>47</v>
      </c>
      <c r="D20" s="133" t="s">
        <v>144</v>
      </c>
      <c r="E20" s="135" t="s">
        <v>42</v>
      </c>
      <c r="F20" s="136"/>
    </row>
    <row r="21" spans="1:6" s="67" customFormat="1" ht="25.5" x14ac:dyDescent="0.2">
      <c r="A21" s="144">
        <v>44434</v>
      </c>
      <c r="B21" s="133" t="s">
        <v>235</v>
      </c>
      <c r="C21" s="134" t="s">
        <v>48</v>
      </c>
      <c r="D21" s="133" t="s">
        <v>236</v>
      </c>
      <c r="E21" s="135" t="s">
        <v>43</v>
      </c>
      <c r="F21" s="136"/>
    </row>
    <row r="22" spans="1:6" s="67" customFormat="1" x14ac:dyDescent="0.2">
      <c r="A22" s="144">
        <v>44445</v>
      </c>
      <c r="B22" s="133" t="s">
        <v>148</v>
      </c>
      <c r="C22" s="134" t="s">
        <v>47</v>
      </c>
      <c r="D22" s="133" t="s">
        <v>237</v>
      </c>
      <c r="E22" s="135" t="s">
        <v>42</v>
      </c>
      <c r="F22" s="136"/>
    </row>
    <row r="23" spans="1:6" s="67" customFormat="1" x14ac:dyDescent="0.2">
      <c r="A23" s="144">
        <v>44448</v>
      </c>
      <c r="B23" s="133" t="s">
        <v>123</v>
      </c>
      <c r="C23" s="134" t="s">
        <v>47</v>
      </c>
      <c r="D23" s="133" t="s">
        <v>144</v>
      </c>
      <c r="E23" s="135" t="s">
        <v>42</v>
      </c>
      <c r="F23" s="136" t="s">
        <v>121</v>
      </c>
    </row>
    <row r="24" spans="1:6" s="67" customFormat="1" x14ac:dyDescent="0.2">
      <c r="A24" s="144">
        <v>44468</v>
      </c>
      <c r="B24" s="133" t="s">
        <v>150</v>
      </c>
      <c r="C24" s="134" t="s">
        <v>47</v>
      </c>
      <c r="D24" s="133" t="s">
        <v>149</v>
      </c>
      <c r="E24" s="135" t="s">
        <v>42</v>
      </c>
      <c r="F24" s="136"/>
    </row>
    <row r="25" spans="1:6" s="67" customFormat="1" x14ac:dyDescent="0.2">
      <c r="A25" s="144">
        <v>44537</v>
      </c>
      <c r="B25" s="133" t="s">
        <v>117</v>
      </c>
      <c r="C25" s="134" t="s">
        <v>47</v>
      </c>
      <c r="D25" s="133" t="s">
        <v>144</v>
      </c>
      <c r="E25" s="135" t="s">
        <v>42</v>
      </c>
      <c r="F25" s="136" t="s">
        <v>119</v>
      </c>
    </row>
    <row r="26" spans="1:6" s="67" customFormat="1" x14ac:dyDescent="0.2">
      <c r="A26" s="144">
        <v>44539</v>
      </c>
      <c r="B26" s="133" t="s">
        <v>118</v>
      </c>
      <c r="C26" s="134" t="s">
        <v>47</v>
      </c>
      <c r="D26" s="133" t="s">
        <v>144</v>
      </c>
      <c r="E26" s="135" t="s">
        <v>42</v>
      </c>
      <c r="F26" s="136" t="s">
        <v>121</v>
      </c>
    </row>
    <row r="27" spans="1:6" s="67" customFormat="1" x14ac:dyDescent="0.2">
      <c r="A27" s="144">
        <v>44539</v>
      </c>
      <c r="B27" s="133" t="s">
        <v>120</v>
      </c>
      <c r="C27" s="134" t="s">
        <v>47</v>
      </c>
      <c r="D27" s="133" t="s">
        <v>144</v>
      </c>
      <c r="E27" s="135" t="s">
        <v>42</v>
      </c>
      <c r="F27" s="136" t="s">
        <v>121</v>
      </c>
    </row>
    <row r="28" spans="1:6" s="67" customFormat="1" x14ac:dyDescent="0.2">
      <c r="A28" s="144">
        <v>44539</v>
      </c>
      <c r="B28" s="133" t="s">
        <v>122</v>
      </c>
      <c r="C28" s="134" t="s">
        <v>47</v>
      </c>
      <c r="D28" s="133" t="s">
        <v>144</v>
      </c>
      <c r="E28" s="135" t="s">
        <v>42</v>
      </c>
      <c r="F28" s="136" t="s">
        <v>121</v>
      </c>
    </row>
    <row r="29" spans="1:6" s="67" customFormat="1" x14ac:dyDescent="0.2">
      <c r="A29" s="144">
        <v>44539</v>
      </c>
      <c r="B29" s="133" t="s">
        <v>124</v>
      </c>
      <c r="C29" s="134" t="s">
        <v>47</v>
      </c>
      <c r="D29" s="133" t="s">
        <v>144</v>
      </c>
      <c r="E29" s="135" t="s">
        <v>42</v>
      </c>
      <c r="F29" s="136" t="s">
        <v>121</v>
      </c>
    </row>
    <row r="30" spans="1:6" s="67" customFormat="1" x14ac:dyDescent="0.2">
      <c r="A30" s="144">
        <v>44543</v>
      </c>
      <c r="B30" s="133" t="s">
        <v>148</v>
      </c>
      <c r="C30" s="134" t="s">
        <v>47</v>
      </c>
      <c r="D30" s="133" t="s">
        <v>144</v>
      </c>
      <c r="E30" s="135" t="s">
        <v>42</v>
      </c>
      <c r="F30" s="136"/>
    </row>
    <row r="31" spans="1:6" s="67" customFormat="1" x14ac:dyDescent="0.2">
      <c r="A31" s="144">
        <v>44546</v>
      </c>
      <c r="B31" s="133" t="s">
        <v>256</v>
      </c>
      <c r="C31" s="134" t="s">
        <v>47</v>
      </c>
      <c r="D31" s="133" t="s">
        <v>144</v>
      </c>
      <c r="E31" s="135" t="s">
        <v>42</v>
      </c>
      <c r="F31" s="136"/>
    </row>
    <row r="32" spans="1:6" s="67" customFormat="1" x14ac:dyDescent="0.2">
      <c r="A32" s="144">
        <v>44554</v>
      </c>
      <c r="B32" s="133" t="s">
        <v>168</v>
      </c>
      <c r="C32" s="134" t="s">
        <v>47</v>
      </c>
      <c r="D32" s="133" t="s">
        <v>144</v>
      </c>
      <c r="E32" s="135" t="s">
        <v>42</v>
      </c>
      <c r="F32" s="136" t="s">
        <v>121</v>
      </c>
    </row>
    <row r="33" spans="1:6" s="67" customFormat="1" x14ac:dyDescent="0.2">
      <c r="A33" s="144">
        <v>44607</v>
      </c>
      <c r="B33" s="133" t="s">
        <v>240</v>
      </c>
      <c r="C33" s="134" t="s">
        <v>48</v>
      </c>
      <c r="D33" s="133" t="s">
        <v>241</v>
      </c>
      <c r="E33" s="135" t="s">
        <v>43</v>
      </c>
      <c r="F33" s="136"/>
    </row>
    <row r="34" spans="1:6" s="67" customFormat="1" x14ac:dyDescent="0.2">
      <c r="A34" s="144">
        <v>44629</v>
      </c>
      <c r="B34" s="133" t="s">
        <v>256</v>
      </c>
      <c r="C34" s="134" t="s">
        <v>47</v>
      </c>
      <c r="D34" s="133" t="s">
        <v>144</v>
      </c>
      <c r="E34" s="135" t="s">
        <v>42</v>
      </c>
      <c r="F34" s="139"/>
    </row>
    <row r="35" spans="1:6" s="67" customFormat="1" x14ac:dyDescent="0.2">
      <c r="A35" s="144">
        <v>44634</v>
      </c>
      <c r="B35" s="133" t="s">
        <v>262</v>
      </c>
      <c r="C35" s="134" t="s">
        <v>47</v>
      </c>
      <c r="D35" s="133" t="s">
        <v>144</v>
      </c>
      <c r="E35" s="135" t="s">
        <v>42</v>
      </c>
      <c r="F35" s="139"/>
    </row>
    <row r="36" spans="1:6" s="67" customFormat="1" x14ac:dyDescent="0.2">
      <c r="A36" s="144">
        <v>44636</v>
      </c>
      <c r="B36" s="133" t="s">
        <v>125</v>
      </c>
      <c r="C36" s="134" t="s">
        <v>47</v>
      </c>
      <c r="D36" s="133" t="s">
        <v>239</v>
      </c>
      <c r="E36" s="135" t="s">
        <v>43</v>
      </c>
      <c r="F36" s="139"/>
    </row>
    <row r="37" spans="1:6" s="67" customFormat="1" ht="25.5" x14ac:dyDescent="0.2">
      <c r="A37" s="144" t="s">
        <v>279</v>
      </c>
      <c r="B37" s="133" t="s">
        <v>151</v>
      </c>
      <c r="C37" s="134" t="s">
        <v>47</v>
      </c>
      <c r="D37" s="133" t="s">
        <v>162</v>
      </c>
      <c r="E37" s="135" t="s">
        <v>152</v>
      </c>
      <c r="F37" s="136" t="s">
        <v>277</v>
      </c>
    </row>
    <row r="38" spans="1:6" s="67" customFormat="1" ht="25.5" x14ac:dyDescent="0.2">
      <c r="A38" s="144" t="s">
        <v>280</v>
      </c>
      <c r="B38" s="133" t="s">
        <v>151</v>
      </c>
      <c r="C38" s="134" t="s">
        <v>47</v>
      </c>
      <c r="D38" s="133" t="s">
        <v>247</v>
      </c>
      <c r="E38" s="135" t="s">
        <v>152</v>
      </c>
      <c r="F38" s="136" t="s">
        <v>278</v>
      </c>
    </row>
    <row r="39" spans="1:6" s="67" customFormat="1" ht="25.5" x14ac:dyDescent="0.2">
      <c r="A39" s="144" t="s">
        <v>253</v>
      </c>
      <c r="B39" s="133" t="s">
        <v>151</v>
      </c>
      <c r="C39" s="134" t="s">
        <v>47</v>
      </c>
      <c r="D39" s="133" t="s">
        <v>128</v>
      </c>
      <c r="E39" s="135" t="s">
        <v>152</v>
      </c>
      <c r="F39" s="136" t="s">
        <v>251</v>
      </c>
    </row>
    <row r="40" spans="1:6" s="67" customFormat="1" ht="25.5" x14ac:dyDescent="0.2">
      <c r="A40" s="144" t="s">
        <v>254</v>
      </c>
      <c r="B40" s="133" t="s">
        <v>151</v>
      </c>
      <c r="C40" s="134" t="s">
        <v>47</v>
      </c>
      <c r="D40" s="133" t="s">
        <v>249</v>
      </c>
      <c r="E40" s="135" t="s">
        <v>152</v>
      </c>
      <c r="F40" s="136" t="s">
        <v>250</v>
      </c>
    </row>
    <row r="41" spans="1:6" s="67" customFormat="1" x14ac:dyDescent="0.2">
      <c r="A41" s="144">
        <v>44686</v>
      </c>
      <c r="B41" s="133" t="s">
        <v>125</v>
      </c>
      <c r="C41" s="134" t="s">
        <v>47</v>
      </c>
      <c r="D41" s="133" t="s">
        <v>242</v>
      </c>
      <c r="E41" s="135" t="s">
        <v>43</v>
      </c>
      <c r="F41" s="139"/>
    </row>
    <row r="42" spans="1:6" s="67" customFormat="1" x14ac:dyDescent="0.2">
      <c r="A42" s="144">
        <v>44687</v>
      </c>
      <c r="B42" s="133" t="s">
        <v>148</v>
      </c>
      <c r="C42" s="134" t="s">
        <v>47</v>
      </c>
      <c r="D42" s="133" t="s">
        <v>144</v>
      </c>
      <c r="E42" s="135" t="s">
        <v>42</v>
      </c>
      <c r="F42" s="139"/>
    </row>
    <row r="43" spans="1:6" s="67" customFormat="1" ht="12" customHeight="1" x14ac:dyDescent="0.2">
      <c r="A43" s="144">
        <v>44691</v>
      </c>
      <c r="B43" s="133" t="s">
        <v>148</v>
      </c>
      <c r="C43" s="134" t="s">
        <v>48</v>
      </c>
      <c r="D43" s="133" t="s">
        <v>144</v>
      </c>
      <c r="E43" s="135" t="s">
        <v>42</v>
      </c>
      <c r="F43" s="139"/>
    </row>
    <row r="44" spans="1:6" s="67" customFormat="1" x14ac:dyDescent="0.2">
      <c r="A44" s="144">
        <v>44692</v>
      </c>
      <c r="B44" s="133" t="s">
        <v>125</v>
      </c>
      <c r="C44" s="134" t="s">
        <v>47</v>
      </c>
      <c r="D44" s="133" t="s">
        <v>144</v>
      </c>
      <c r="E44" s="135" t="s">
        <v>43</v>
      </c>
      <c r="F44" s="139"/>
    </row>
    <row r="45" spans="1:6" s="67" customFormat="1" ht="25.5" x14ac:dyDescent="0.2">
      <c r="A45" s="144" t="s">
        <v>252</v>
      </c>
      <c r="B45" s="133" t="s">
        <v>151</v>
      </c>
      <c r="C45" s="134" t="s">
        <v>47</v>
      </c>
      <c r="D45" s="133" t="s">
        <v>162</v>
      </c>
      <c r="E45" s="135" t="s">
        <v>152</v>
      </c>
      <c r="F45" s="136" t="s">
        <v>260</v>
      </c>
    </row>
    <row r="46" spans="1:6" s="67" customFormat="1" x14ac:dyDescent="0.2">
      <c r="A46" s="144">
        <v>44712</v>
      </c>
      <c r="B46" s="133" t="s">
        <v>125</v>
      </c>
      <c r="C46" s="134" t="s">
        <v>48</v>
      </c>
      <c r="D46" s="133" t="s">
        <v>246</v>
      </c>
      <c r="E46" s="135" t="s">
        <v>42</v>
      </c>
      <c r="F46" s="139"/>
    </row>
    <row r="47" spans="1:6" s="67" customFormat="1" x14ac:dyDescent="0.2">
      <c r="A47" s="144">
        <v>44715</v>
      </c>
      <c r="B47" s="133" t="s">
        <v>244</v>
      </c>
      <c r="C47" s="134" t="s">
        <v>48</v>
      </c>
      <c r="D47" s="133" t="s">
        <v>245</v>
      </c>
      <c r="E47" s="135" t="s">
        <v>42</v>
      </c>
      <c r="F47" s="139"/>
    </row>
    <row r="48" spans="1:6" s="67" customFormat="1" x14ac:dyDescent="0.2">
      <c r="A48" s="144">
        <v>44715</v>
      </c>
      <c r="B48" s="133" t="s">
        <v>178</v>
      </c>
      <c r="C48" s="134" t="s">
        <v>47</v>
      </c>
      <c r="D48" s="133" t="s">
        <v>144</v>
      </c>
      <c r="E48" s="135" t="s">
        <v>152</v>
      </c>
      <c r="F48" s="136" t="s">
        <v>121</v>
      </c>
    </row>
    <row r="49" spans="1:7" s="67" customFormat="1" x14ac:dyDescent="0.2">
      <c r="A49" s="144">
        <v>44720</v>
      </c>
      <c r="B49" s="133" t="s">
        <v>125</v>
      </c>
      <c r="C49" s="134" t="s">
        <v>48</v>
      </c>
      <c r="D49" s="133" t="s">
        <v>243</v>
      </c>
      <c r="E49" s="135" t="s">
        <v>43</v>
      </c>
      <c r="F49" s="136"/>
    </row>
    <row r="50" spans="1:7" s="67" customFormat="1" ht="25.5" x14ac:dyDescent="0.2">
      <c r="A50" s="144" t="s">
        <v>248</v>
      </c>
      <c r="B50" s="133" t="s">
        <v>151</v>
      </c>
      <c r="C50" s="134" t="s">
        <v>47</v>
      </c>
      <c r="D50" s="133" t="s">
        <v>247</v>
      </c>
      <c r="E50" s="135" t="s">
        <v>152</v>
      </c>
      <c r="F50" s="136" t="s">
        <v>261</v>
      </c>
    </row>
    <row r="51" spans="1:7" s="67" customFormat="1" x14ac:dyDescent="0.2">
      <c r="A51" s="144">
        <v>44725</v>
      </c>
      <c r="B51" s="133" t="s">
        <v>125</v>
      </c>
      <c r="C51" s="134" t="s">
        <v>47</v>
      </c>
      <c r="D51" s="133" t="s">
        <v>144</v>
      </c>
      <c r="E51" s="135" t="s">
        <v>43</v>
      </c>
      <c r="F51" s="136"/>
    </row>
    <row r="52" spans="1:7" s="67" customFormat="1" x14ac:dyDescent="0.2">
      <c r="A52" s="144">
        <v>44734</v>
      </c>
      <c r="B52" s="133" t="s">
        <v>125</v>
      </c>
      <c r="C52" s="134" t="s">
        <v>48</v>
      </c>
      <c r="D52" s="133" t="s">
        <v>144</v>
      </c>
      <c r="E52" s="135" t="s">
        <v>42</v>
      </c>
      <c r="F52" s="136"/>
    </row>
    <row r="53" spans="1:7" s="67" customFormat="1" x14ac:dyDescent="0.2">
      <c r="A53" s="144">
        <v>44735</v>
      </c>
      <c r="B53" s="133" t="s">
        <v>238</v>
      </c>
      <c r="C53" s="134" t="s">
        <v>48</v>
      </c>
      <c r="D53" s="133" t="s">
        <v>144</v>
      </c>
      <c r="E53" s="135" t="s">
        <v>152</v>
      </c>
      <c r="F53" s="136"/>
    </row>
    <row r="54" spans="1:7" s="67" customFormat="1" x14ac:dyDescent="0.2">
      <c r="A54" s="126"/>
      <c r="B54" s="133"/>
      <c r="C54" s="134"/>
      <c r="D54" s="133"/>
      <c r="E54" s="135"/>
      <c r="F54" s="136"/>
    </row>
    <row r="55" spans="1:7" s="67" customFormat="1" hidden="1" x14ac:dyDescent="0.2">
      <c r="A55" s="110"/>
      <c r="B55" s="115"/>
      <c r="C55" s="117"/>
      <c r="D55" s="115"/>
      <c r="E55" s="118"/>
      <c r="F55" s="116"/>
    </row>
    <row r="56" spans="1:7" ht="34.5" customHeight="1" x14ac:dyDescent="0.2">
      <c r="A56" s="122" t="s">
        <v>108</v>
      </c>
      <c r="B56" s="123" t="s">
        <v>109</v>
      </c>
      <c r="C56" s="124">
        <f>C57+C58</f>
        <v>42</v>
      </c>
      <c r="D56" s="125"/>
      <c r="E56" s="162"/>
      <c r="F56" s="162"/>
      <c r="G56" s="67"/>
    </row>
    <row r="57" spans="1:7" ht="25.5" customHeight="1" x14ac:dyDescent="0.25">
      <c r="A57" s="69"/>
      <c r="B57" s="70" t="s">
        <v>47</v>
      </c>
      <c r="C57" s="71">
        <f>COUNTIF(C11:C55,'Summary and sign-off'!A45)</f>
        <v>32</v>
      </c>
      <c r="D57" s="17"/>
      <c r="E57" s="18"/>
      <c r="F57" s="19"/>
    </row>
    <row r="58" spans="1:7" ht="25.5" customHeight="1" x14ac:dyDescent="0.25">
      <c r="A58" s="69"/>
      <c r="B58" s="70" t="s">
        <v>48</v>
      </c>
      <c r="C58" s="71">
        <f>COUNTIF(C11:C55,'Summary and sign-off'!A46)</f>
        <v>10</v>
      </c>
      <c r="D58" s="17"/>
      <c r="E58" s="18"/>
      <c r="F58" s="19"/>
    </row>
    <row r="59" spans="1:7" x14ac:dyDescent="0.2">
      <c r="A59" s="20"/>
      <c r="B59" s="21"/>
      <c r="C59" s="20"/>
      <c r="D59" s="22"/>
      <c r="E59" s="22"/>
      <c r="F59" s="20"/>
    </row>
    <row r="60" spans="1:7" x14ac:dyDescent="0.2">
      <c r="A60" s="21" t="s">
        <v>98</v>
      </c>
      <c r="B60" s="21"/>
      <c r="C60" s="21"/>
      <c r="D60" s="21"/>
      <c r="E60" s="21"/>
      <c r="F60" s="21"/>
    </row>
    <row r="61" spans="1:7" ht="12.6" customHeight="1" x14ac:dyDescent="0.2">
      <c r="A61" s="23" t="s">
        <v>82</v>
      </c>
      <c r="B61" s="20"/>
      <c r="C61" s="20"/>
      <c r="D61" s="20"/>
      <c r="E61" s="20"/>
      <c r="F61" s="24"/>
    </row>
    <row r="62" spans="1:7" x14ac:dyDescent="0.2">
      <c r="A62" s="23" t="s">
        <v>30</v>
      </c>
      <c r="B62" s="25"/>
      <c r="C62" s="26"/>
      <c r="D62" s="26"/>
      <c r="E62" s="26"/>
      <c r="F62" s="27"/>
    </row>
    <row r="63" spans="1:7" x14ac:dyDescent="0.2">
      <c r="A63" s="23" t="s">
        <v>110</v>
      </c>
      <c r="B63" s="28"/>
      <c r="C63" s="28"/>
      <c r="D63" s="28"/>
      <c r="E63" s="28"/>
      <c r="F63" s="28"/>
    </row>
    <row r="64" spans="1:7" ht="12.75" customHeight="1" x14ac:dyDescent="0.2">
      <c r="A64" s="23" t="s">
        <v>111</v>
      </c>
      <c r="B64" s="20"/>
      <c r="C64" s="20"/>
      <c r="D64" s="20"/>
      <c r="E64" s="20"/>
      <c r="F64" s="20"/>
    </row>
    <row r="65" spans="1:6" ht="12.95" customHeight="1" x14ac:dyDescent="0.2">
      <c r="A65" s="29" t="s">
        <v>112</v>
      </c>
      <c r="B65" s="30"/>
      <c r="C65" s="30"/>
      <c r="D65" s="30"/>
      <c r="E65" s="30"/>
      <c r="F65" s="30"/>
    </row>
    <row r="66" spans="1:6" x14ac:dyDescent="0.2">
      <c r="A66" s="31" t="s">
        <v>113</v>
      </c>
      <c r="B66" s="32"/>
      <c r="C66" s="27"/>
      <c r="D66" s="27"/>
      <c r="E66" s="27"/>
      <c r="F66" s="27"/>
    </row>
    <row r="67" spans="1:6" ht="12.75" customHeight="1" x14ac:dyDescent="0.2">
      <c r="A67" s="31" t="s">
        <v>92</v>
      </c>
      <c r="B67" s="23"/>
      <c r="C67" s="33"/>
      <c r="D67" s="33"/>
      <c r="E67" s="33"/>
      <c r="F67" s="33"/>
    </row>
    <row r="68" spans="1:6" ht="12.75" customHeight="1" x14ac:dyDescent="0.2">
      <c r="A68" s="23"/>
      <c r="B68" s="23"/>
      <c r="C68" s="33"/>
      <c r="D68" s="33"/>
      <c r="E68" s="33"/>
      <c r="F68" s="33"/>
    </row>
    <row r="69" spans="1:6" ht="12.75" hidden="1" customHeight="1" x14ac:dyDescent="0.2">
      <c r="A69" s="23"/>
      <c r="B69" s="23"/>
      <c r="C69" s="33"/>
      <c r="D69" s="33"/>
      <c r="E69" s="33"/>
      <c r="F69" s="33"/>
    </row>
    <row r="70" spans="1:6" hidden="1" x14ac:dyDescent="0.2"/>
    <row r="71" spans="1:6" hidden="1" x14ac:dyDescent="0.2"/>
    <row r="72" spans="1:6" hidden="1" x14ac:dyDescent="0.2">
      <c r="A72" s="21"/>
      <c r="B72" s="21"/>
      <c r="C72" s="21"/>
      <c r="D72" s="21"/>
      <c r="E72" s="21"/>
      <c r="F72" s="21"/>
    </row>
    <row r="73" spans="1:6" hidden="1" x14ac:dyDescent="0.2">
      <c r="A73" s="21"/>
      <c r="B73" s="21"/>
      <c r="C73" s="21"/>
      <c r="D73" s="21"/>
      <c r="E73" s="21"/>
      <c r="F73" s="21"/>
    </row>
    <row r="74" spans="1:6" hidden="1" x14ac:dyDescent="0.2">
      <c r="A74" s="21"/>
      <c r="B74" s="21"/>
      <c r="C74" s="21"/>
      <c r="D74" s="21"/>
      <c r="E74" s="21"/>
      <c r="F74" s="21"/>
    </row>
    <row r="75" spans="1:6" hidden="1" x14ac:dyDescent="0.2">
      <c r="A75" s="21"/>
      <c r="B75" s="21"/>
      <c r="C75" s="21"/>
      <c r="D75" s="21"/>
      <c r="E75" s="21"/>
      <c r="F75" s="21"/>
    </row>
    <row r="76" spans="1:6" hidden="1" x14ac:dyDescent="0.2">
      <c r="A76" s="21"/>
      <c r="B76" s="21"/>
      <c r="C76" s="21"/>
      <c r="D76" s="21"/>
      <c r="E76" s="21"/>
      <c r="F76" s="21"/>
    </row>
    <row r="77" spans="1:6" hidden="1" x14ac:dyDescent="0.2"/>
    <row r="78" spans="1:6" hidden="1" x14ac:dyDescent="0.2"/>
    <row r="79" spans="1:6" hidden="1" x14ac:dyDescent="0.2"/>
    <row r="80" spans="1:6"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sheetData>
  <sheetProtection formatCells="0" insertRows="0" deleteRows="0"/>
  <dataConsolidate/>
  <mergeCells count="10">
    <mergeCell ref="E56:F5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5 A11:A22">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3:A54">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C11:C55</xm:sqref>
        </x14:dataValidation>
        <x14:dataValidation type="list" errorStyle="information" operator="greaterThan" allowBlank="1" showInputMessage="1" prompt="Provide specific $ value if possible">
          <x14:formula1>
            <xm:f>'Summary and sign-off'!$A$39:$A$44</xm:f>
          </x14:formula1>
          <xm:sqref>E11:E55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www.w3.org/XML/1998/namespace"/>
    <ds:schemaRef ds:uri="http://schemas.openxmlformats.org/package/2006/metadata/core-properties"/>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purl.org/dc/dcmityp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cp:keywords/>
  <dc:description>Version 7 - for review by SIT - ready 2/10/18</dc:description>
  <cp:revision/>
  <cp:lastPrinted>2022-07-26T02:07:58Z</cp:lastPrinted>
  <dcterms:created xsi:type="dcterms:W3CDTF">2010-10-17T20:59:02Z</dcterms:created>
  <dcterms:modified xsi:type="dcterms:W3CDTF">2022-07-27T22:53:28Z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